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ateofsouthdakota-my.sharepoint.com/personal/missy_schuetzle_state_sd_us/Documents/Documents/WINWORD/RFP'S/MRFP #10463/"/>
    </mc:Choice>
  </mc:AlternateContent>
  <xr:revisionPtr revIDLastSave="0" documentId="8_{0451D223-973E-43C7-90BC-7A7F991D64CF}" xr6:coauthVersionLast="47" xr6:coauthVersionMax="47" xr10:uidLastSave="{00000000-0000-0000-0000-000000000000}"/>
  <bookViews>
    <workbookView xWindow="2540" yWindow="2540" windowWidth="25800" windowHeight="10010" activeTab="3" xr2:uid="{D4EE7707-65D6-4745-B8FF-8EC0C71351BB}"/>
  </bookViews>
  <sheets>
    <sheet name="FTE Justification New" sheetId="4" r:id="rId1"/>
    <sheet name="Positions &amp; Pay range" sheetId="5" r:id="rId2"/>
    <sheet name="FTE Justification" sheetId="1" state="hidden" r:id="rId3"/>
    <sheet name="Salary &amp; Benefit CalC" sheetId="2" r:id="rId4"/>
    <sheet name="Travel Rates" sheetId="3" r:id="rId5"/>
  </sheets>
  <externalReferences>
    <externalReference r:id="rId6"/>
  </externalReferences>
  <definedNames>
    <definedName name="_xlnm.Print_Area" localSheetId="4">'Travel Rates'!$A$1:$AH$43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B50" i="4"/>
  <c r="B49" i="4"/>
  <c r="B48" i="4"/>
  <c r="B44" i="4"/>
  <c r="B43" i="4"/>
  <c r="B42" i="4"/>
  <c r="B36" i="4"/>
  <c r="B38" i="4" s="1"/>
  <c r="B22" i="4"/>
  <c r="B21" i="4"/>
  <c r="B20" i="4"/>
  <c r="B13" i="4"/>
  <c r="C6" i="2"/>
  <c r="C12" i="2" s="1"/>
  <c r="B15" i="3"/>
  <c r="B33" i="3"/>
  <c r="B30" i="3"/>
  <c r="B29" i="3"/>
  <c r="G24" i="3"/>
  <c r="A22" i="3"/>
  <c r="G17" i="3"/>
  <c r="B10" i="3"/>
  <c r="B5" i="3"/>
  <c r="B12" i="3" s="1"/>
  <c r="B17" i="2"/>
  <c r="B14" i="2"/>
  <c r="D52" i="1"/>
  <c r="D51" i="1"/>
  <c r="B47" i="1"/>
  <c r="D47" i="1" s="1"/>
  <c r="B46" i="1"/>
  <c r="D46" i="1" s="1"/>
  <c r="B45" i="1"/>
  <c r="D45" i="1" s="1"/>
  <c r="B44" i="1"/>
  <c r="D44" i="1" s="1"/>
  <c r="D41" i="1"/>
  <c r="B41" i="1"/>
  <c r="B40" i="1"/>
  <c r="D40" i="1" s="1"/>
  <c r="B39" i="1"/>
  <c r="D39" i="1" s="1"/>
  <c r="D38" i="1"/>
  <c r="B35" i="1"/>
  <c r="D35" i="1" s="1"/>
  <c r="D34" i="1"/>
  <c r="B33" i="1"/>
  <c r="D33" i="1" s="1"/>
  <c r="D32" i="1"/>
  <c r="D31" i="1"/>
  <c r="D24" i="1"/>
  <c r="D15" i="1"/>
  <c r="B13" i="1"/>
  <c r="D12" i="1"/>
  <c r="D11" i="1"/>
  <c r="D10" i="1"/>
  <c r="D9" i="1"/>
  <c r="B31" i="4" l="1"/>
  <c r="B20" i="1"/>
  <c r="D20" i="1" s="1"/>
  <c r="B19" i="3"/>
  <c r="C13" i="2"/>
  <c r="C10" i="2"/>
  <c r="C11" i="2"/>
  <c r="C20" i="2" l="1"/>
  <c r="B21" i="1"/>
  <c r="D21" i="1" s="1"/>
  <c r="B25" i="3"/>
  <c r="B22" i="1" s="1"/>
  <c r="D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Opp, Carol</author>
  </authors>
  <commentList>
    <comment ref="A9" authorId="0" shapeId="0" xr:uid="{B8DAE668-2B26-4895-82F9-8E9B39D2BF82}">
      <text>
        <r>
          <rPr>
            <b/>
            <sz val="9"/>
            <color indexed="81"/>
            <rFont val="Tahoma"/>
            <family val="2"/>
          </rPr>
          <t>Opp, Carol:</t>
        </r>
        <r>
          <rPr>
            <sz val="9"/>
            <color indexed="81"/>
            <rFont val="Tahoma"/>
            <family val="2"/>
          </rPr>
          <t xml:space="preserve">
Update this information every April using BFM's YE &amp; Operating Budget Procedures &amp; Mary Keeler (W/C rate)
</t>
        </r>
      </text>
    </comment>
    <comment ref="B20" authorId="0" shapeId="0" xr:uid="{C9FBAE28-7B4A-4667-A69E-826E2FA87115}">
      <text>
        <r>
          <rPr>
            <b/>
            <sz val="9"/>
            <color indexed="81"/>
            <rFont val="Tahoma"/>
            <family val="2"/>
          </rPr>
          <t>Richardson, Carol:</t>
        </r>
        <r>
          <rPr>
            <sz val="9"/>
            <color indexed="81"/>
            <rFont val="Tahoma"/>
            <family val="2"/>
          </rPr>
          <t xml:space="preserve">
Linked to Travel tab
</t>
        </r>
      </text>
    </comment>
    <comment ref="B21" authorId="0" shapeId="0" xr:uid="{A28012F5-FCC5-4467-B62B-4418AB7F746B}">
      <text>
        <r>
          <rPr>
            <b/>
            <sz val="9"/>
            <color indexed="81"/>
            <rFont val="Tahoma"/>
            <family val="2"/>
          </rPr>
          <t>Richardson, Carol:</t>
        </r>
        <r>
          <rPr>
            <sz val="9"/>
            <color indexed="81"/>
            <rFont val="Tahoma"/>
            <family val="2"/>
          </rPr>
          <t xml:space="preserve">
Linked to Travel tab</t>
        </r>
      </text>
    </comment>
    <comment ref="B22" authorId="0" shapeId="0" xr:uid="{F5F72202-D122-4CCE-87BF-CFC1BFFA2B61}">
      <text>
        <r>
          <rPr>
            <b/>
            <sz val="9"/>
            <color indexed="81"/>
            <rFont val="Tahoma"/>
            <family val="2"/>
          </rPr>
          <t>Richardson, Carol:</t>
        </r>
        <r>
          <rPr>
            <sz val="9"/>
            <color indexed="81"/>
            <rFont val="Tahoma"/>
            <family val="2"/>
          </rPr>
          <t xml:space="preserve">
Linked to Travel tab</t>
        </r>
      </text>
    </comment>
    <comment ref="A41" authorId="0" shapeId="0" xr:uid="{63B2188F-7C14-48A2-811E-29D12E184736}">
      <text>
        <r>
          <rPr>
            <b/>
            <sz val="9"/>
            <color indexed="81"/>
            <rFont val="Tahoma"/>
            <family val="2"/>
          </rPr>
          <t>Richardson, Carol:</t>
        </r>
        <r>
          <rPr>
            <sz val="9"/>
            <color indexed="81"/>
            <rFont val="Tahoma"/>
            <family val="2"/>
          </rPr>
          <t xml:space="preserve">
Get these rates from the most current AT&amp;T monthly bills.</t>
        </r>
      </text>
    </comment>
    <comment ref="B41" authorId="0" shapeId="0" xr:uid="{15AEC428-4E9A-46C3-9157-49501A156FC8}">
      <text>
        <r>
          <rPr>
            <b/>
            <sz val="9"/>
            <color indexed="81"/>
            <rFont val="Tahoma"/>
            <family val="2"/>
          </rPr>
          <t>Richardson, Carol:</t>
        </r>
        <r>
          <rPr>
            <sz val="9"/>
            <color indexed="81"/>
            <rFont val="Tahoma"/>
            <family val="2"/>
          </rPr>
          <t xml:space="preserve">
Get these rates from the most current AT&amp;T monthly bills.</t>
        </r>
      </text>
    </comment>
    <comment ref="A42" authorId="0" shapeId="0" xr:uid="{961A0DB4-1AAF-4984-A7C7-9162BCF2E0EF}">
      <text>
        <r>
          <rPr>
            <b/>
            <sz val="9"/>
            <color indexed="81"/>
            <rFont val="Tahoma"/>
            <family val="2"/>
          </rPr>
          <t>Richardson, Carol:</t>
        </r>
        <r>
          <rPr>
            <sz val="9"/>
            <color indexed="81"/>
            <rFont val="Tahoma"/>
            <family val="2"/>
          </rPr>
          <t xml:space="preserve">
Get these rates from the most current AT&amp;T monthly bills.</t>
        </r>
      </text>
    </comment>
    <comment ref="B42" authorId="0" shapeId="0" xr:uid="{2C45E683-2A1E-4E95-B797-7EA9565A69B3}">
      <text>
        <r>
          <rPr>
            <b/>
            <sz val="9"/>
            <color indexed="81"/>
            <rFont val="Tahoma"/>
            <family val="2"/>
          </rPr>
          <t>Richardson, Carol:</t>
        </r>
        <r>
          <rPr>
            <sz val="9"/>
            <color indexed="81"/>
            <rFont val="Tahoma"/>
            <family val="2"/>
          </rPr>
          <t xml:space="preserve">
Get these rates from the most current AT&amp;T monthly bills.</t>
        </r>
      </text>
    </comment>
    <comment ref="A43" authorId="0" shapeId="0" xr:uid="{30D9DB35-F5B8-4410-A43A-0467D844FCA8}">
      <text>
        <r>
          <rPr>
            <b/>
            <sz val="9"/>
            <color indexed="81"/>
            <rFont val="Tahoma"/>
            <family val="2"/>
          </rPr>
          <t>Richardson, Carol:</t>
        </r>
        <r>
          <rPr>
            <sz val="9"/>
            <color indexed="81"/>
            <rFont val="Tahoma"/>
            <family val="2"/>
          </rPr>
          <t xml:space="preserve">
Get these rates from the most current AT&amp;T monthly bills.</t>
        </r>
      </text>
    </comment>
    <comment ref="B43" authorId="0" shapeId="0" xr:uid="{9742415F-6BCF-4621-A72E-9207D4B37A45}">
      <text>
        <r>
          <rPr>
            <b/>
            <sz val="9"/>
            <color indexed="81"/>
            <rFont val="Tahoma"/>
            <family val="2"/>
          </rPr>
          <t>Richardson, Carol:</t>
        </r>
        <r>
          <rPr>
            <sz val="9"/>
            <color indexed="81"/>
            <rFont val="Tahoma"/>
            <family val="2"/>
          </rPr>
          <t xml:space="preserve">
Get these rates from the most current AT&amp;T monthly bills.</t>
        </r>
      </text>
    </comment>
    <comment ref="A44" authorId="0" shapeId="0" xr:uid="{C3CC9973-9F71-4079-A415-AE96D652BDB4}">
      <text>
        <r>
          <rPr>
            <b/>
            <sz val="9"/>
            <color indexed="81"/>
            <rFont val="Tahoma"/>
            <family val="2"/>
          </rPr>
          <t>Richardson, Carol:</t>
        </r>
        <r>
          <rPr>
            <sz val="9"/>
            <color indexed="81"/>
            <rFont val="Tahoma"/>
            <family val="2"/>
          </rPr>
          <t xml:space="preserve">
Get these rates from the most current AT&amp;T monthly bills.</t>
        </r>
      </text>
    </comment>
    <comment ref="B44" authorId="0" shapeId="0" xr:uid="{F31BCA07-C785-4BF7-88BA-F43D9D4856BE}">
      <text>
        <r>
          <rPr>
            <b/>
            <sz val="9"/>
            <color indexed="81"/>
            <rFont val="Tahoma"/>
            <family val="2"/>
          </rPr>
          <t>Richardson, Carol:</t>
        </r>
        <r>
          <rPr>
            <sz val="9"/>
            <color indexed="81"/>
            <rFont val="Tahoma"/>
            <family val="2"/>
          </rPr>
          <t xml:space="preserve">
Get these rates from the most current AT&amp;T monthly bills.</t>
        </r>
      </text>
    </comment>
    <comment ref="B47" authorId="0" shapeId="0" xr:uid="{3AA61710-2424-49C4-9C02-57907359AF10}">
      <text>
        <r>
          <rPr>
            <b/>
            <sz val="9"/>
            <color indexed="81"/>
            <rFont val="Tahoma"/>
            <family val="2"/>
          </rPr>
          <t>Richardson, Carol:</t>
        </r>
        <r>
          <rPr>
            <sz val="9"/>
            <color indexed="81"/>
            <rFont val="Tahoma"/>
            <family val="2"/>
          </rPr>
          <t xml:space="preserve">
Linked to Totals (acct's) tab</t>
        </r>
      </text>
    </comment>
    <comment ref="B48" authorId="0" shapeId="0" xr:uid="{34ADA2FF-9F6F-41BC-9A7A-9D65B1DC4599}">
      <text>
        <r>
          <rPr>
            <b/>
            <sz val="9"/>
            <color indexed="81"/>
            <rFont val="Tahoma"/>
            <family val="2"/>
          </rPr>
          <t>Richardson, Carol:</t>
        </r>
        <r>
          <rPr>
            <sz val="9"/>
            <color indexed="81"/>
            <rFont val="Tahoma"/>
            <family val="2"/>
          </rPr>
          <t xml:space="preserve">
Linked to Totals (acct's) tab</t>
        </r>
      </text>
    </comment>
    <comment ref="B49" authorId="0" shapeId="0" xr:uid="{AFE8534E-F7DA-4A9E-9CE3-86ED1C0F9259}">
      <text>
        <r>
          <rPr>
            <b/>
            <sz val="9"/>
            <color indexed="81"/>
            <rFont val="Tahoma"/>
            <family val="2"/>
          </rPr>
          <t>Richardson, Carol:</t>
        </r>
        <r>
          <rPr>
            <sz val="9"/>
            <color indexed="81"/>
            <rFont val="Tahoma"/>
            <family val="2"/>
          </rPr>
          <t xml:space="preserve">
Linked to Totals (acct's) tab</t>
        </r>
      </text>
    </comment>
    <comment ref="B50" authorId="0" shapeId="0" xr:uid="{E3988E26-FC93-450B-A93C-2C184E9FF6F1}">
      <text>
        <r>
          <rPr>
            <b/>
            <sz val="9"/>
            <color indexed="81"/>
            <rFont val="Tahoma"/>
            <family val="2"/>
          </rPr>
          <t>Richardson, Carol:</t>
        </r>
        <r>
          <rPr>
            <sz val="9"/>
            <color indexed="81"/>
            <rFont val="Tahoma"/>
            <family val="2"/>
          </rPr>
          <t xml:space="preserve">
Linked to Totals (acct's)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Opp, Carol</author>
  </authors>
  <commentList>
    <comment ref="A9" authorId="0" shapeId="0" xr:uid="{54A7F964-445D-48EC-8F6D-6DFFBC881F13}">
      <text>
        <r>
          <rPr>
            <b/>
            <sz val="9"/>
            <color indexed="81"/>
            <rFont val="Tahoma"/>
            <family val="2"/>
          </rPr>
          <t>Opp, Carol:</t>
        </r>
        <r>
          <rPr>
            <sz val="9"/>
            <color indexed="81"/>
            <rFont val="Tahoma"/>
            <family val="2"/>
          </rPr>
          <t xml:space="preserve">
Update this information every April using BFM's YE &amp; Operating Budget Procedures &amp; Mary Keeler (W/C rate)
</t>
        </r>
      </text>
    </comment>
    <comment ref="C15" authorId="0" shapeId="0" xr:uid="{A47B656D-3AE0-41AC-BA0F-D8273F03382F}">
      <text>
        <r>
          <rPr>
            <b/>
            <sz val="9"/>
            <color indexed="81"/>
            <rFont val="Tahoma"/>
            <family val="2"/>
          </rPr>
          <t>Richardson, Carol:</t>
        </r>
        <r>
          <rPr>
            <sz val="9"/>
            <color indexed="81"/>
            <rFont val="Tahoma"/>
            <family val="2"/>
          </rPr>
          <t xml:space="preserve">
Per Kari Williams 03.22.17 email, FY18 Health/Life is $8,470.00 vs. FY17's $8,387 per employee ~ $83.00 increase.</t>
        </r>
      </text>
    </comment>
    <comment ref="B20" authorId="0" shapeId="0" xr:uid="{B162C663-6F22-434E-B7C6-F581F85BF72C}">
      <text>
        <r>
          <rPr>
            <b/>
            <sz val="9"/>
            <color indexed="81"/>
            <rFont val="Tahoma"/>
            <family val="2"/>
          </rPr>
          <t>Richardson, Carol:</t>
        </r>
        <r>
          <rPr>
            <sz val="9"/>
            <color indexed="81"/>
            <rFont val="Tahoma"/>
            <family val="2"/>
          </rPr>
          <t xml:space="preserve">
Linked to Travel tab
</t>
        </r>
      </text>
    </comment>
    <comment ref="B21" authorId="0" shapeId="0" xr:uid="{B30025B8-0018-45B3-89AF-B69C93DE3928}">
      <text>
        <r>
          <rPr>
            <b/>
            <sz val="9"/>
            <color indexed="81"/>
            <rFont val="Tahoma"/>
            <family val="2"/>
          </rPr>
          <t>Richardson, Carol:</t>
        </r>
        <r>
          <rPr>
            <sz val="9"/>
            <color indexed="81"/>
            <rFont val="Tahoma"/>
            <family val="2"/>
          </rPr>
          <t xml:space="preserve">
Linked to Travel tab</t>
        </r>
      </text>
    </comment>
    <comment ref="B22" authorId="0" shapeId="0" xr:uid="{D0EF16C0-9CA7-4B2A-8ECF-BA1A2FF25D03}">
      <text>
        <r>
          <rPr>
            <b/>
            <sz val="9"/>
            <color indexed="81"/>
            <rFont val="Tahoma"/>
            <family val="2"/>
          </rPr>
          <t>Richardson, Carol:</t>
        </r>
        <r>
          <rPr>
            <sz val="9"/>
            <color indexed="81"/>
            <rFont val="Tahoma"/>
            <family val="2"/>
          </rPr>
          <t xml:space="preserve">
Linked to Travel tab</t>
        </r>
      </text>
    </comment>
    <comment ref="C31" authorId="0" shapeId="0" xr:uid="{0961750D-BF06-4EFA-916E-7CE97DE338CB}">
      <text>
        <r>
          <rPr>
            <b/>
            <sz val="9"/>
            <color indexed="81"/>
            <rFont val="Tahoma"/>
            <family val="2"/>
          </rPr>
          <t>Richardson, Carol:</t>
        </r>
        <r>
          <rPr>
            <sz val="9"/>
            <color indexed="81"/>
            <rFont val="Tahoma"/>
            <family val="2"/>
          </rPr>
          <t xml:space="preserve">
Linked to Totals (acct's) tab
</t>
        </r>
      </text>
    </comment>
    <comment ref="C32" authorId="0" shapeId="0" xr:uid="{0625E34A-621A-4191-9CAF-1B9C93E1D7CD}">
      <text>
        <r>
          <rPr>
            <b/>
            <sz val="9"/>
            <color indexed="81"/>
            <rFont val="Tahoma"/>
            <family val="2"/>
          </rPr>
          <t>Richardson, Carol:</t>
        </r>
        <r>
          <rPr>
            <sz val="9"/>
            <color indexed="81"/>
            <rFont val="Tahoma"/>
            <family val="2"/>
          </rPr>
          <t xml:space="preserve">
Linked to 1.) BIT Rates FY## Operating Budget Load worksheet (have to open that worksheet &amp; this one at the same time).</t>
        </r>
      </text>
    </comment>
    <comment ref="C33" authorId="0" shapeId="0" xr:uid="{513416CA-ABC1-48EF-AADF-607A9117C403}">
      <text>
        <r>
          <rPr>
            <b/>
            <sz val="9"/>
            <color indexed="81"/>
            <rFont val="Tahoma"/>
            <family val="2"/>
          </rPr>
          <t>Richardson, Carol:</t>
        </r>
        <r>
          <rPr>
            <sz val="9"/>
            <color indexed="81"/>
            <rFont val="Tahoma"/>
            <family val="2"/>
          </rPr>
          <t xml:space="preserve">
Get this rate from J. Schaefer's Year End Procedures &amp; Operating Budget Procedures memo (from Spring of current year). Add $195 PEPL rate to Gen. Liab. $3.65 rate.</t>
        </r>
      </text>
    </comment>
    <comment ref="C34" authorId="0" shapeId="0" xr:uid="{9AB3257C-D1D4-4B12-A33C-7C29F02F4DCC}">
      <text>
        <r>
          <rPr>
            <b/>
            <sz val="9"/>
            <color indexed="81"/>
            <rFont val="Tahoma"/>
            <family val="2"/>
          </rPr>
          <t>Richardson, Carol:</t>
        </r>
        <r>
          <rPr>
            <sz val="9"/>
            <color indexed="81"/>
            <rFont val="Tahoma"/>
            <family val="2"/>
          </rPr>
          <t xml:space="preserve">
Linked to Totals (acct's) tab</t>
        </r>
      </text>
    </comment>
    <comment ref="A38" authorId="0" shapeId="0" xr:uid="{89B857D7-F8AC-4466-9276-798829343AD4}">
      <text>
        <r>
          <rPr>
            <b/>
            <sz val="9"/>
            <color indexed="81"/>
            <rFont val="Tahoma"/>
            <family val="2"/>
          </rPr>
          <t>Richardson, Carol:</t>
        </r>
        <r>
          <rPr>
            <sz val="9"/>
            <color indexed="81"/>
            <rFont val="Tahoma"/>
            <family val="2"/>
          </rPr>
          <t xml:space="preserve">
Get these rates from the most current AT&amp;T monthly bills.</t>
        </r>
      </text>
    </comment>
    <comment ref="B38" authorId="0" shapeId="0" xr:uid="{145AC961-0653-4803-BB04-2EB89F495ABF}">
      <text>
        <r>
          <rPr>
            <b/>
            <sz val="9"/>
            <color indexed="81"/>
            <rFont val="Tahoma"/>
            <family val="2"/>
          </rPr>
          <t>Richardson, Carol:</t>
        </r>
        <r>
          <rPr>
            <sz val="9"/>
            <color indexed="81"/>
            <rFont val="Tahoma"/>
            <family val="2"/>
          </rPr>
          <t xml:space="preserve">
Get these rates from the most current AT&amp;T monthly bills.</t>
        </r>
      </text>
    </comment>
    <comment ref="A39" authorId="0" shapeId="0" xr:uid="{1782A265-CEB8-4F26-B119-5ED07627E82A}">
      <text>
        <r>
          <rPr>
            <b/>
            <sz val="9"/>
            <color indexed="81"/>
            <rFont val="Tahoma"/>
            <family val="2"/>
          </rPr>
          <t>Richardson, Carol:</t>
        </r>
        <r>
          <rPr>
            <sz val="9"/>
            <color indexed="81"/>
            <rFont val="Tahoma"/>
            <family val="2"/>
          </rPr>
          <t xml:space="preserve">
Get these rates from the most current AT&amp;T monthly bills.</t>
        </r>
      </text>
    </comment>
    <comment ref="B39" authorId="0" shapeId="0" xr:uid="{5941A7C1-45A5-4BA0-BC84-66013B36B9FC}">
      <text>
        <r>
          <rPr>
            <b/>
            <sz val="9"/>
            <color indexed="81"/>
            <rFont val="Tahoma"/>
            <family val="2"/>
          </rPr>
          <t>Richardson, Carol:</t>
        </r>
        <r>
          <rPr>
            <sz val="9"/>
            <color indexed="81"/>
            <rFont val="Tahoma"/>
            <family val="2"/>
          </rPr>
          <t xml:space="preserve">
Get these rates from the most current AT&amp;T monthly bills.</t>
        </r>
      </text>
    </comment>
    <comment ref="A40" authorId="0" shapeId="0" xr:uid="{C181A74E-5BD8-430A-B4E3-98938BC2BCDE}">
      <text>
        <r>
          <rPr>
            <b/>
            <sz val="9"/>
            <color indexed="81"/>
            <rFont val="Tahoma"/>
            <family val="2"/>
          </rPr>
          <t>Richardson, Carol:</t>
        </r>
        <r>
          <rPr>
            <sz val="9"/>
            <color indexed="81"/>
            <rFont val="Tahoma"/>
            <family val="2"/>
          </rPr>
          <t xml:space="preserve">
Get these rates from the most current AT&amp;T monthly bills.</t>
        </r>
      </text>
    </comment>
    <comment ref="B40" authorId="0" shapeId="0" xr:uid="{9C39846B-1E42-42F9-B9A3-07BCCFEFB9D3}">
      <text>
        <r>
          <rPr>
            <b/>
            <sz val="9"/>
            <color indexed="81"/>
            <rFont val="Tahoma"/>
            <family val="2"/>
          </rPr>
          <t>Richardson, Carol:</t>
        </r>
        <r>
          <rPr>
            <sz val="9"/>
            <color indexed="81"/>
            <rFont val="Tahoma"/>
            <family val="2"/>
          </rPr>
          <t xml:space="preserve">
Get these rates from the most current AT&amp;T monthly bills.</t>
        </r>
      </text>
    </comment>
    <comment ref="A41" authorId="0" shapeId="0" xr:uid="{2CAAEA1D-19E4-43C5-9246-3F71C957754C}">
      <text>
        <r>
          <rPr>
            <b/>
            <sz val="9"/>
            <color indexed="81"/>
            <rFont val="Tahoma"/>
            <family val="2"/>
          </rPr>
          <t>Richardson, Carol:</t>
        </r>
        <r>
          <rPr>
            <sz val="9"/>
            <color indexed="81"/>
            <rFont val="Tahoma"/>
            <family val="2"/>
          </rPr>
          <t xml:space="preserve">
Get these rates from the most current AT&amp;T monthly bills.</t>
        </r>
      </text>
    </comment>
    <comment ref="B41" authorId="0" shapeId="0" xr:uid="{0B361DC1-0D7C-4559-90B6-C7E6A36E4240}">
      <text>
        <r>
          <rPr>
            <b/>
            <sz val="9"/>
            <color indexed="81"/>
            <rFont val="Tahoma"/>
            <family val="2"/>
          </rPr>
          <t>Richardson, Carol:</t>
        </r>
        <r>
          <rPr>
            <sz val="9"/>
            <color indexed="81"/>
            <rFont val="Tahoma"/>
            <family val="2"/>
          </rPr>
          <t xml:space="preserve">
Get these rates from the most current AT&amp;T monthly bills.</t>
        </r>
      </text>
    </comment>
    <comment ref="B44" authorId="0" shapeId="0" xr:uid="{73792032-BAD7-4A7E-B797-3DEA5A827E38}">
      <text>
        <r>
          <rPr>
            <b/>
            <sz val="9"/>
            <color indexed="81"/>
            <rFont val="Tahoma"/>
            <family val="2"/>
          </rPr>
          <t>Richardson, Carol:</t>
        </r>
        <r>
          <rPr>
            <sz val="9"/>
            <color indexed="81"/>
            <rFont val="Tahoma"/>
            <family val="2"/>
          </rPr>
          <t xml:space="preserve">
Linked to Totals (acct's) tab</t>
        </r>
      </text>
    </comment>
    <comment ref="B45" authorId="0" shapeId="0" xr:uid="{1FFEB8A1-D263-45C7-A17A-F4B72B46085D}">
      <text>
        <r>
          <rPr>
            <b/>
            <sz val="9"/>
            <color indexed="81"/>
            <rFont val="Tahoma"/>
            <family val="2"/>
          </rPr>
          <t>Richardson, Carol:</t>
        </r>
        <r>
          <rPr>
            <sz val="9"/>
            <color indexed="81"/>
            <rFont val="Tahoma"/>
            <family val="2"/>
          </rPr>
          <t xml:space="preserve">
Linked to Totals (acct's) tab</t>
        </r>
      </text>
    </comment>
    <comment ref="B46" authorId="0" shapeId="0" xr:uid="{2E92FA68-71BE-4414-87DB-3587618A776D}">
      <text>
        <r>
          <rPr>
            <b/>
            <sz val="9"/>
            <color indexed="81"/>
            <rFont val="Tahoma"/>
            <family val="2"/>
          </rPr>
          <t>Richardson, Carol:</t>
        </r>
        <r>
          <rPr>
            <sz val="9"/>
            <color indexed="81"/>
            <rFont val="Tahoma"/>
            <family val="2"/>
          </rPr>
          <t xml:space="preserve">
Linked to Totals (acct's) tab</t>
        </r>
      </text>
    </comment>
    <comment ref="B47" authorId="0" shapeId="0" xr:uid="{6C7B3ACC-7B66-47C5-A4A5-286123E7B943}">
      <text>
        <r>
          <rPr>
            <b/>
            <sz val="9"/>
            <color indexed="81"/>
            <rFont val="Tahoma"/>
            <family val="2"/>
          </rPr>
          <t>Richardson, Carol:</t>
        </r>
        <r>
          <rPr>
            <sz val="9"/>
            <color indexed="81"/>
            <rFont val="Tahoma"/>
            <family val="2"/>
          </rPr>
          <t xml:space="preserve">
Linked to Totals (acct's) tab</t>
        </r>
      </text>
    </comment>
  </commentList>
</comments>
</file>

<file path=xl/sharedStrings.xml><?xml version="1.0" encoding="utf-8"?>
<sst xmlns="http://schemas.openxmlformats.org/spreadsheetml/2006/main" count="168" uniqueCount="116">
  <si>
    <t>Department of Health</t>
  </si>
  <si>
    <t>FY24 Budget Request - FTE Justification</t>
  </si>
  <si>
    <t>FY24</t>
  </si>
  <si>
    <t>FY23</t>
  </si>
  <si>
    <t>Difference</t>
  </si>
  <si>
    <t>Personal Services</t>
  </si>
  <si>
    <t>FTE Hours for Fiscal Year</t>
  </si>
  <si>
    <t>Standard Benefits</t>
  </si>
  <si>
    <t>Social Security</t>
  </si>
  <si>
    <t>Retirement</t>
  </si>
  <si>
    <t>Unemployment Insurance</t>
  </si>
  <si>
    <t>Workmen's Compensation</t>
  </si>
  <si>
    <t>Total % of Salary</t>
  </si>
  <si>
    <t>Health Insurance per FTE</t>
  </si>
  <si>
    <t>Travel</t>
  </si>
  <si>
    <t>In State Travel</t>
  </si>
  <si>
    <t>Occasional  (6 day trips a year)</t>
  </si>
  <si>
    <t>Moderate (approx. 12 weeks a year)</t>
  </si>
  <si>
    <t>Extensive  (more the 12 weeks a year)</t>
  </si>
  <si>
    <t>Out of State Travel</t>
  </si>
  <si>
    <t>Must be justified by each anticipated trip</t>
  </si>
  <si>
    <t>**All travel includes per diem/lodging/vehicle costs</t>
  </si>
  <si>
    <t>Contractual Services</t>
  </si>
  <si>
    <t>Central Services</t>
  </si>
  <si>
    <t>Telehone &amp; BIT Computer Access and Fees</t>
  </si>
  <si>
    <t>PEPL Liability Coverage &amp; Fidelity Bond Coverage</t>
  </si>
  <si>
    <t>Rent</t>
  </si>
  <si>
    <t>Mobile Connectivity (optional with Director approval)</t>
  </si>
  <si>
    <t>Standard Phone - Talk and Text</t>
  </si>
  <si>
    <t>iPhone (smart phone)</t>
  </si>
  <si>
    <t xml:space="preserve">Mi-Fi or Hotspot, Elite Pad, or Tablet with unlimted data </t>
  </si>
  <si>
    <t>Iphone with Hot Spot Feature</t>
  </si>
  <si>
    <t>Supplies and Materials</t>
  </si>
  <si>
    <t xml:space="preserve">Total Cost </t>
  </si>
  <si>
    <t>Office Supplies</t>
  </si>
  <si>
    <t>Printing</t>
  </si>
  <si>
    <t>Postage &amp; Freight</t>
  </si>
  <si>
    <t>Capital Assets</t>
  </si>
  <si>
    <t>34" Monitor</t>
  </si>
  <si>
    <t>Laptop &amp; Accessories*</t>
  </si>
  <si>
    <t>(*Docking Station, Keyboard, Mouse)</t>
  </si>
  <si>
    <t>Salary &amp; Benefit Calculation</t>
  </si>
  <si>
    <t>Full Time Employees</t>
  </si>
  <si>
    <t>**Update the yellow box for calculation</t>
  </si>
  <si>
    <t>Hourly Rate</t>
  </si>
  <si>
    <t>Number of Hours</t>
  </si>
  <si>
    <t>Salary</t>
  </si>
  <si>
    <t>Health Insurance (per hour)</t>
  </si>
  <si>
    <t>Total Salary &amp; Benefit</t>
  </si>
  <si>
    <t>Travel and Lodging</t>
  </si>
  <si>
    <t>Day Rate</t>
  </si>
  <si>
    <t>Travel Reimbursement Guidelines</t>
  </si>
  <si>
    <t>Meals</t>
  </si>
  <si>
    <t>Lodging</t>
  </si>
  <si>
    <t>Total</t>
  </si>
  <si>
    <r>
      <t>Schedule for calculation of travel meal allowances</t>
    </r>
    <r>
      <rPr>
        <b/>
        <sz val="12"/>
        <color rgb="FF000000"/>
        <rFont val="Verdana"/>
        <family val="2"/>
      </rPr>
      <t>:</t>
    </r>
  </si>
  <si>
    <t>*Assume all trips include lodging</t>
  </si>
  <si>
    <t>Leave</t>
  </si>
  <si>
    <t>Return</t>
  </si>
  <si>
    <t>Miles</t>
  </si>
  <si>
    <t>Breakfast</t>
  </si>
  <si>
    <t>before   5:31 AM</t>
  </si>
  <si>
    <t>after   7:59 AM</t>
  </si>
  <si>
    <t>Rate (eff. 7/15)</t>
  </si>
  <si>
    <t>Lunch</t>
  </si>
  <si>
    <t>before 11:31 AM</t>
  </si>
  <si>
    <t>after 12:59 PM</t>
  </si>
  <si>
    <t>Dinner</t>
  </si>
  <si>
    <t>before   5:31 PM</t>
  </si>
  <si>
    <t>after   7:59 PM</t>
  </si>
  <si>
    <r>
      <t>In-state per diem rates</t>
    </r>
    <r>
      <rPr>
        <b/>
        <sz val="12"/>
        <color rgb="FF000000"/>
        <rFont val="Verdana"/>
        <family val="2"/>
      </rPr>
      <t>:</t>
    </r>
  </si>
  <si>
    <t>Occasional Travel</t>
  </si>
  <si>
    <t>$75.00+ tax (effective (7/1/2019)</t>
  </si>
  <si>
    <t># of Trips</t>
  </si>
  <si>
    <t>Moderate Travel</t>
  </si>
  <si>
    <t># of Weeks</t>
  </si>
  <si>
    <r>
      <t>Out-of-state per diem rates</t>
    </r>
    <r>
      <rPr>
        <b/>
        <sz val="12"/>
        <color rgb="FF000000"/>
        <rFont val="Verdana"/>
        <family val="2"/>
      </rPr>
      <t>:</t>
    </r>
  </si>
  <si>
    <t># of Days overnight
 (assume 3 a week)</t>
  </si>
  <si>
    <r>
      <t xml:space="preserve">$175.00 </t>
    </r>
    <r>
      <rPr>
        <b/>
        <sz val="10"/>
        <color rgb="FF000000"/>
        <rFont val="Verdana"/>
        <family val="2"/>
      </rPr>
      <t>plus tax</t>
    </r>
  </si>
  <si>
    <r>
      <t>(</t>
    </r>
    <r>
      <rPr>
        <sz val="10"/>
        <color rgb="FF000000"/>
        <rFont val="Verdana"/>
        <family val="2"/>
      </rPr>
      <t>Finance Officer may approve an</t>
    </r>
  </si>
  <si>
    <t>additional allowance of up to $100 a</t>
  </si>
  <si>
    <t>Extensive Travel</t>
  </si>
  <si>
    <r>
      <t xml:space="preserve">day for lodging. Please clear approval before you travel.  Amounts over this need to be approved by Auditor’s Office </t>
    </r>
    <r>
      <rPr>
        <b/>
        <sz val="10"/>
        <color rgb="FF000000"/>
        <rFont val="Verdana"/>
        <family val="2"/>
      </rPr>
      <t xml:space="preserve">before </t>
    </r>
    <r>
      <rPr>
        <sz val="10"/>
        <color rgb="FF000000"/>
        <rFont val="Verdana"/>
        <family val="2"/>
      </rPr>
      <t>trip.)</t>
    </r>
  </si>
  <si>
    <r>
      <t>Allowance for use of privately owned vehicle</t>
    </r>
    <r>
      <rPr>
        <b/>
        <sz val="12"/>
        <color rgb="FF000000"/>
        <rFont val="Verdana"/>
        <family val="2"/>
      </rPr>
      <t>:</t>
    </r>
  </si>
  <si>
    <t>Out of State Travel &amp; Lodging</t>
  </si>
  <si>
    <r>
      <t xml:space="preserve">An employee shall be paid </t>
    </r>
    <r>
      <rPr>
        <b/>
        <sz val="11"/>
        <color rgb="FF000000"/>
        <rFont val="Verdana"/>
        <family val="2"/>
      </rPr>
      <t>$0.51 cents</t>
    </r>
    <r>
      <rPr>
        <sz val="11"/>
        <color rgb="FF000000"/>
        <rFont val="Verdana"/>
        <family val="2"/>
      </rPr>
      <t xml:space="preserve"> a mile for use of a privately owned vehicle on official business outside the city limits of the employee's designated post of duty.  When no state vehicle is available or approval is obtained before trip by BOA Feet &amp; Travel.</t>
    </r>
  </si>
  <si>
    <t>Meals*</t>
  </si>
  <si>
    <t>Lodging*</t>
  </si>
  <si>
    <r>
      <t xml:space="preserve">If Fleet vehicles are available in a designated city; but the employee desires to drive a personal vehicle, the employee shall be paid at the rate of </t>
    </r>
    <r>
      <rPr>
        <b/>
        <sz val="11"/>
        <color rgb="FF000000"/>
        <rFont val="Verdana"/>
        <family val="2"/>
      </rPr>
      <t>$0.28 cents</t>
    </r>
    <r>
      <rPr>
        <sz val="11"/>
        <color rgb="FF000000"/>
        <rFont val="Verdana"/>
        <family val="2"/>
      </rPr>
      <t xml:space="preserve"> a mile.  </t>
    </r>
  </si>
  <si>
    <t>Airfare</t>
  </si>
  <si>
    <t>Public Transportation</t>
  </si>
  <si>
    <t>*Numbers based on 4 day/3 night trip.</t>
  </si>
  <si>
    <r>
      <t>Other things to look for</t>
    </r>
    <r>
      <rPr>
        <b/>
        <sz val="12"/>
        <color rgb="FF000000"/>
        <rFont val="Verdana"/>
        <family val="2"/>
      </rPr>
      <t>:</t>
    </r>
  </si>
  <si>
    <r>
      <t xml:space="preserve">1. Please be sure </t>
    </r>
    <r>
      <rPr>
        <b/>
        <sz val="11"/>
        <color rgb="FF000000"/>
        <rFont val="Verdana"/>
        <family val="2"/>
      </rPr>
      <t xml:space="preserve">Leave and Return </t>
    </r>
    <r>
      <rPr>
        <sz val="11"/>
        <color rgb="FF000000"/>
        <rFont val="Verdana"/>
        <family val="2"/>
      </rPr>
      <t>times are on the voucher.</t>
    </r>
  </si>
  <si>
    <r>
      <t xml:space="preserve">2. Please ensure the </t>
    </r>
    <r>
      <rPr>
        <b/>
        <sz val="11"/>
        <color rgb="FF000000"/>
        <rFont val="Verdana"/>
        <family val="2"/>
      </rPr>
      <t>license plate #</t>
    </r>
    <r>
      <rPr>
        <sz val="11"/>
        <color rgb="FF000000"/>
        <rFont val="Verdana"/>
        <family val="2"/>
      </rPr>
      <t xml:space="preserve"> is on the voucher for both private vehicles and fleet vehicles </t>
    </r>
    <r>
      <rPr>
        <u/>
        <sz val="11"/>
        <color rgb="FF000000"/>
        <rFont val="Verdana"/>
        <family val="2"/>
      </rPr>
      <t>or</t>
    </r>
    <r>
      <rPr>
        <sz val="11"/>
        <color rgb="FF000000"/>
        <rFont val="Verdana"/>
        <family val="2"/>
      </rPr>
      <t xml:space="preserve"> list POV for private vehicle in lieu of license plate.</t>
    </r>
  </si>
  <si>
    <r>
      <t xml:space="preserve">3. Please ensure </t>
    </r>
    <r>
      <rPr>
        <b/>
        <sz val="11"/>
        <color rgb="FF000000"/>
        <rFont val="Verdana"/>
        <family val="2"/>
      </rPr>
      <t>mileage</t>
    </r>
    <r>
      <rPr>
        <sz val="11"/>
        <color rgb="FF000000"/>
        <rFont val="Verdana"/>
        <family val="2"/>
      </rPr>
      <t xml:space="preserve"> is correct.</t>
    </r>
  </si>
  <si>
    <r>
      <t xml:space="preserve">4. Attach </t>
    </r>
    <r>
      <rPr>
        <b/>
        <sz val="11"/>
        <color rgb="FF000000"/>
        <rFont val="Verdana"/>
        <family val="2"/>
      </rPr>
      <t>original</t>
    </r>
    <r>
      <rPr>
        <sz val="11"/>
        <color rgb="FF000000"/>
        <rFont val="Verdana"/>
        <family val="2"/>
      </rPr>
      <t xml:space="preserve"> receipts for all claims.</t>
    </r>
  </si>
  <si>
    <r>
      <t xml:space="preserve">5. Cannot be reimbursed for </t>
    </r>
    <r>
      <rPr>
        <b/>
        <sz val="11"/>
        <color rgb="FF000000"/>
        <rFont val="Verdana"/>
        <family val="2"/>
      </rPr>
      <t>tips</t>
    </r>
    <r>
      <rPr>
        <sz val="11"/>
        <color rgb="FF000000"/>
        <rFont val="Verdana"/>
        <family val="2"/>
      </rPr>
      <t>.</t>
    </r>
  </si>
  <si>
    <t>Benefits (FY24 Rates):</t>
  </si>
  <si>
    <t>Internal Service Charges for Business Function</t>
  </si>
  <si>
    <t>(accounting, payroll, telephone &amp; IT, records management, purchasing, etc.)</t>
  </si>
  <si>
    <t>Other Services &amp; Costs</t>
  </si>
  <si>
    <t>Attachment A</t>
  </si>
  <si>
    <t>Position</t>
  </si>
  <si>
    <t>$19.16 - $22.54</t>
  </si>
  <si>
    <t>$15.61 - $18.37</t>
  </si>
  <si>
    <t>$23.43 - $27.56</t>
  </si>
  <si>
    <t>$27.19 - $31.50</t>
  </si>
  <si>
    <t xml:space="preserve">Pay Range </t>
  </si>
  <si>
    <t>Receptionist (GD)</t>
  </si>
  <si>
    <t>Senior Secretary (GF)</t>
  </si>
  <si>
    <t>WIC Public Health Assistant (GG)</t>
  </si>
  <si>
    <t>$21.29 - $25.05</t>
  </si>
  <si>
    <t>Nutrition Educator (GH)</t>
  </si>
  <si>
    <t xml:space="preserve">Registered Dietitian (GI) - Special Pay Plan </t>
  </si>
  <si>
    <t>Vendor Liaison (GF)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</si>
</sst>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quot;$&quot;#,##0.00"/>
    <numFmt numFmtId="168" formatCode="&quot;$&quot;#,##0.0000"/>
  </numFmts>
  <fonts count="17" x14ac:knownFonts="1">
    <font>
      <sz val="10"/>
      <name val="Arial"/>
    </font>
    <font>
      <b/>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sz val="10"/>
      <color rgb="FFFF0000"/>
      <name val="Arial"/>
      <family val="2"/>
    </font>
    <font>
      <b/>
      <sz val="9"/>
      <color indexed="81"/>
      <name val="Tahoma"/>
      <family val="2"/>
    </font>
    <font>
      <sz val="9"/>
      <color indexed="81"/>
      <name val="Tahoma"/>
      <family val="2"/>
    </font>
    <font>
      <b/>
      <sz val="12"/>
      <color rgb="FF000000"/>
      <name val="Verdana"/>
      <family val="2"/>
    </font>
    <font>
      <sz val="12"/>
      <color rgb="FF000000"/>
      <name val="Verdana"/>
      <family val="2"/>
    </font>
    <font>
      <sz val="11"/>
      <color rgb="FF000000"/>
      <name val="Verdana"/>
      <family val="2"/>
    </font>
    <font>
      <b/>
      <u/>
      <sz val="12"/>
      <color rgb="FF000000"/>
      <name val="Verdana"/>
      <family val="2"/>
    </font>
    <font>
      <b/>
      <sz val="11"/>
      <color rgb="FF000000"/>
      <name val="Verdana"/>
      <family val="2"/>
    </font>
    <font>
      <u/>
      <sz val="11"/>
      <color rgb="FF000000"/>
      <name val="Verdana"/>
      <family val="2"/>
    </font>
    <font>
      <b/>
      <sz val="10"/>
      <color rgb="FF000000"/>
      <name val="Verdana"/>
      <family val="2"/>
    </font>
    <font>
      <sz val="10"/>
      <color rgb="FF000000"/>
      <name val="Verdana"/>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CFF"/>
        <bgColor indexed="64"/>
      </patternFill>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62">
    <xf numFmtId="0" fontId="0" fillId="0" borderId="0" xfId="0"/>
    <xf numFmtId="0" fontId="2" fillId="0" borderId="0" xfId="0" applyFont="1"/>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2" borderId="0" xfId="0" applyFont="1" applyFill="1"/>
    <xf numFmtId="0" fontId="4" fillId="2" borderId="0" xfId="0" applyFont="1" applyFill="1" applyAlignment="1">
      <alignment horizontal="right"/>
    </xf>
    <xf numFmtId="0" fontId="5" fillId="0" borderId="0" xfId="0" applyFont="1"/>
    <xf numFmtId="164" fontId="5" fillId="0" borderId="0" xfId="1" applyNumberFormat="1" applyFont="1" applyAlignment="1">
      <alignment horizontal="right"/>
    </xf>
    <xf numFmtId="0" fontId="5" fillId="0" borderId="0" xfId="0" applyFont="1" applyAlignment="1">
      <alignment horizontal="right"/>
    </xf>
    <xf numFmtId="0" fontId="3" fillId="0" borderId="0" xfId="0" applyFont="1" applyAlignment="1">
      <alignment horizontal="left" indent="1"/>
    </xf>
    <xf numFmtId="165" fontId="3" fillId="0" borderId="0" xfId="0" applyNumberFormat="1" applyFont="1" applyAlignment="1">
      <alignment horizontal="right"/>
    </xf>
    <xf numFmtId="10" fontId="3" fillId="0" borderId="1" xfId="3" applyNumberFormat="1" applyFont="1" applyBorder="1" applyAlignment="1">
      <alignment horizontal="right"/>
    </xf>
    <xf numFmtId="166" fontId="3" fillId="0" borderId="0" xfId="2" applyNumberFormat="1" applyFont="1" applyAlignment="1">
      <alignment horizontal="right"/>
    </xf>
    <xf numFmtId="0" fontId="4" fillId="0" borderId="0" xfId="0" applyFont="1" applyAlignment="1">
      <alignment horizontal="right"/>
    </xf>
    <xf numFmtId="166" fontId="3" fillId="0" borderId="0" xfId="0" applyNumberFormat="1" applyFont="1" applyAlignment="1">
      <alignment horizontal="right"/>
    </xf>
    <xf numFmtId="0" fontId="6" fillId="0" borderId="0" xfId="0" applyFont="1"/>
    <xf numFmtId="164" fontId="0" fillId="0" borderId="0" xfId="1" applyNumberFormat="1" applyFont="1"/>
    <xf numFmtId="43" fontId="3" fillId="0" borderId="0" xfId="1" applyFont="1" applyAlignment="1">
      <alignment horizontal="right"/>
    </xf>
    <xf numFmtId="164" fontId="0" fillId="3" borderId="0" xfId="1" applyNumberFormat="1" applyFont="1" applyFill="1"/>
    <xf numFmtId="43" fontId="3" fillId="0" borderId="0" xfId="1" applyFont="1" applyFill="1" applyAlignment="1">
      <alignment horizontal="right"/>
    </xf>
    <xf numFmtId="166" fontId="3" fillId="0" borderId="1" xfId="0" applyNumberFormat="1" applyFont="1" applyBorder="1"/>
    <xf numFmtId="166" fontId="3" fillId="0" borderId="0" xfId="0" applyNumberFormat="1" applyFont="1"/>
    <xf numFmtId="0" fontId="3" fillId="0" borderId="0" xfId="0" applyFont="1" applyAlignment="1">
      <alignment horizontal="left" indent="3"/>
    </xf>
    <xf numFmtId="164" fontId="3" fillId="0" borderId="0" xfId="1" applyNumberFormat="1" applyFont="1" applyFill="1" applyAlignment="1">
      <alignment horizontal="right"/>
    </xf>
    <xf numFmtId="164" fontId="3" fillId="0" borderId="0" xfId="1" applyNumberFormat="1" applyFont="1" applyAlignment="1">
      <alignment horizontal="right"/>
    </xf>
    <xf numFmtId="164" fontId="0" fillId="0" borderId="0" xfId="1" applyNumberFormat="1" applyFont="1" applyFill="1"/>
    <xf numFmtId="0" fontId="4" fillId="0" borderId="0" xfId="0" applyFont="1"/>
    <xf numFmtId="167" fontId="0" fillId="3" borderId="0" xfId="0" applyNumberFormat="1" applyFill="1"/>
    <xf numFmtId="0" fontId="0" fillId="0" borderId="2" xfId="0" applyBorder="1"/>
    <xf numFmtId="167" fontId="0" fillId="0" borderId="0" xfId="0" applyNumberFormat="1"/>
    <xf numFmtId="0" fontId="2" fillId="0" borderId="2" xfId="0" applyFont="1" applyBorder="1"/>
    <xf numFmtId="168" fontId="0" fillId="0" borderId="0" xfId="0" applyNumberFormat="1"/>
    <xf numFmtId="165" fontId="3" fillId="0" borderId="2" xfId="0" applyNumberFormat="1" applyFont="1" applyBorder="1" applyAlignment="1">
      <alignment horizontal="right"/>
    </xf>
    <xf numFmtId="165" fontId="0" fillId="0" borderId="0" xfId="0" applyNumberFormat="1"/>
    <xf numFmtId="0" fontId="1" fillId="0" borderId="0" xfId="0" applyFont="1"/>
    <xf numFmtId="0" fontId="9" fillId="0" borderId="0" xfId="0" applyFont="1" applyAlignment="1">
      <alignment horizontal="center" vertical="center"/>
    </xf>
    <xf numFmtId="43" fontId="0" fillId="5" borderId="0" xfId="1" applyFont="1" applyFill="1" applyBorder="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1" fontId="0" fillId="0" borderId="0" xfId="0" applyNumberFormat="1"/>
    <xf numFmtId="8" fontId="11" fillId="0" borderId="0" xfId="0" applyNumberFormat="1" applyFont="1" applyAlignment="1">
      <alignment vertical="center"/>
    </xf>
    <xf numFmtId="0" fontId="13" fillId="0" borderId="0" xfId="0" applyFont="1" applyAlignment="1">
      <alignment vertical="center"/>
    </xf>
    <xf numFmtId="8" fontId="14"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indent="15"/>
    </xf>
    <xf numFmtId="43" fontId="0" fillId="5" borderId="0" xfId="1" applyFont="1" applyFill="1"/>
    <xf numFmtId="0" fontId="11" fillId="0" borderId="0" xfId="0" applyFont="1" applyAlignment="1">
      <alignment vertical="center" wrapText="1"/>
    </xf>
    <xf numFmtId="0" fontId="11" fillId="0" borderId="0" xfId="0" applyFont="1" applyAlignment="1">
      <alignment horizontal="left" vertical="center" indent="1"/>
    </xf>
    <xf numFmtId="43" fontId="0" fillId="0" borderId="0" xfId="1" applyFont="1" applyBorder="1"/>
    <xf numFmtId="0" fontId="4" fillId="0" borderId="0" xfId="0" applyFont="1" applyFill="1" applyAlignment="1">
      <alignment horizontal="right"/>
    </xf>
    <xf numFmtId="0" fontId="0" fillId="0" borderId="0" xfId="0" applyFill="1"/>
    <xf numFmtId="0" fontId="4" fillId="0" borderId="0" xfId="0" applyFont="1" applyFill="1"/>
    <xf numFmtId="164" fontId="4" fillId="0" borderId="0" xfId="0" applyNumberFormat="1" applyFont="1" applyFill="1" applyAlignment="1">
      <alignment horizontal="right"/>
    </xf>
    <xf numFmtId="0" fontId="4" fillId="0" borderId="0" xfId="0" applyFont="1" applyFill="1" applyAlignment="1">
      <alignment horizontal="left" wrapText="1" indent="1"/>
    </xf>
    <xf numFmtId="0" fontId="4" fillId="0" borderId="0" xfId="0" applyFont="1" applyAlignment="1">
      <alignment horizontal="left"/>
    </xf>
    <xf numFmtId="0" fontId="11"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top" wrapText="1"/>
    </xf>
    <xf numFmtId="0" fontId="1" fillId="0" borderId="0" xfId="0" applyFont="1" applyAlignment="1">
      <alignment horizontal="center" vertical="top"/>
    </xf>
    <xf numFmtId="0" fontId="1" fillId="4"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FISCAL\Budget\FY24\Budget%20Load\FY24%20Cont.%20Svcs.%20%20Supp.-Mat.%20Budget%20Request%20Que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E Justification"/>
      <sheetName val="Salary &amp; Benefit CalC"/>
      <sheetName val="Travel Rates"/>
      <sheetName val="Totals"/>
      <sheetName val="Travel Piv"/>
      <sheetName val="Travel"/>
      <sheetName val="Postage"/>
      <sheetName val="Printing"/>
      <sheetName val="Telecommuniction State (2)"/>
      <sheetName val="Central Services"/>
      <sheetName val="Rent"/>
      <sheetName val="Buildings and Grounds"/>
      <sheetName val="Supplies (Office)"/>
    </sheetNames>
    <sheetDataSet>
      <sheetData sheetId="0" refreshError="1"/>
      <sheetData sheetId="1" refreshError="1"/>
      <sheetData sheetId="2" refreshError="1"/>
      <sheetData sheetId="3" refreshError="1">
        <row r="5">
          <cell r="D5">
            <v>1902.8469674185462</v>
          </cell>
        </row>
        <row r="11">
          <cell r="E11">
            <v>548.95251879699276</v>
          </cell>
        </row>
        <row r="23">
          <cell r="E23">
            <v>437.77445697577286</v>
          </cell>
        </row>
        <row r="38">
          <cell r="E38">
            <v>916.1199916457806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EAFE-4F07-42EC-8F2C-D50B4BCABD1B}">
  <sheetPr>
    <pageSetUpPr fitToPage="1"/>
  </sheetPr>
  <dimension ref="A1:B58"/>
  <sheetViews>
    <sheetView workbookViewId="0">
      <selection activeCell="B2" sqref="B2"/>
    </sheetView>
  </sheetViews>
  <sheetFormatPr defaultRowHeight="12.5" x14ac:dyDescent="0.25"/>
  <cols>
    <col min="1" max="1" width="43.1796875" customWidth="1"/>
    <col min="2" max="2" width="15.7265625" customWidth="1"/>
  </cols>
  <sheetData>
    <row r="1" spans="1:2" ht="13" x14ac:dyDescent="0.3">
      <c r="A1" s="1" t="s">
        <v>102</v>
      </c>
      <c r="B1" s="2"/>
    </row>
    <row r="2" spans="1:2" ht="13" x14ac:dyDescent="0.3">
      <c r="A2" s="1"/>
      <c r="B2" s="2"/>
    </row>
    <row r="3" spans="1:2" x14ac:dyDescent="0.25">
      <c r="A3" s="3"/>
      <c r="B3" s="4"/>
    </row>
    <row r="4" spans="1:2" ht="13" x14ac:dyDescent="0.3">
      <c r="A4" s="5" t="s">
        <v>5</v>
      </c>
      <c r="B4" s="6"/>
    </row>
    <row r="5" spans="1:2" ht="13" x14ac:dyDescent="0.3">
      <c r="A5" s="7"/>
      <c r="B5" s="4"/>
    </row>
    <row r="6" spans="1:2" ht="13" x14ac:dyDescent="0.3">
      <c r="A6" s="7" t="s">
        <v>46</v>
      </c>
      <c r="B6" s="8">
        <v>2088</v>
      </c>
    </row>
    <row r="7" spans="1:2" x14ac:dyDescent="0.25">
      <c r="A7" s="3"/>
      <c r="B7" s="4"/>
    </row>
    <row r="8" spans="1:2" ht="13" x14ac:dyDescent="0.3">
      <c r="A8" s="7" t="s">
        <v>7</v>
      </c>
      <c r="B8" s="4"/>
    </row>
    <row r="9" spans="1:2" x14ac:dyDescent="0.25">
      <c r="A9" s="10" t="s">
        <v>8</v>
      </c>
      <c r="B9" s="11">
        <v>7.6499999999999999E-2</v>
      </c>
    </row>
    <row r="10" spans="1:2" x14ac:dyDescent="0.25">
      <c r="A10" s="10" t="s">
        <v>9</v>
      </c>
      <c r="B10" s="11">
        <v>0.06</v>
      </c>
    </row>
    <row r="11" spans="1:2" x14ac:dyDescent="0.25">
      <c r="A11" s="10" t="s">
        <v>10</v>
      </c>
      <c r="B11" s="11">
        <v>1E-3</v>
      </c>
    </row>
    <row r="12" spans="1:2" x14ac:dyDescent="0.25">
      <c r="A12" s="10" t="s">
        <v>11</v>
      </c>
      <c r="B12" s="11">
        <v>1.6000000000000001E-3</v>
      </c>
    </row>
    <row r="13" spans="1:2" ht="13.5" thickBot="1" x14ac:dyDescent="0.35">
      <c r="A13" s="7" t="s">
        <v>12</v>
      </c>
      <c r="B13" s="12">
        <f>SUM(B9:B12)</f>
        <v>0.1391</v>
      </c>
    </row>
    <row r="14" spans="1:2" ht="13" thickTop="1" x14ac:dyDescent="0.25">
      <c r="A14" s="3"/>
      <c r="B14" s="4"/>
    </row>
    <row r="15" spans="1:2" ht="13" x14ac:dyDescent="0.3">
      <c r="A15" s="7" t="s">
        <v>13</v>
      </c>
      <c r="B15" s="13">
        <v>11782</v>
      </c>
    </row>
    <row r="16" spans="1:2" x14ac:dyDescent="0.25">
      <c r="A16" s="3"/>
      <c r="B16" s="4"/>
    </row>
    <row r="17" spans="1:2" x14ac:dyDescent="0.25">
      <c r="A17" s="3"/>
      <c r="B17" s="4"/>
    </row>
    <row r="18" spans="1:2" ht="13" x14ac:dyDescent="0.3">
      <c r="A18" s="5" t="s">
        <v>14</v>
      </c>
      <c r="B18" s="6"/>
    </row>
    <row r="19" spans="1:2" ht="13" x14ac:dyDescent="0.3">
      <c r="A19" s="1" t="s">
        <v>15</v>
      </c>
      <c r="B19" s="14"/>
    </row>
    <row r="20" spans="1:2" x14ac:dyDescent="0.25">
      <c r="A20" s="3" t="s">
        <v>16</v>
      </c>
      <c r="B20" s="15">
        <f>'Travel Rates'!B15</f>
        <v>1363.1999999999998</v>
      </c>
    </row>
    <row r="21" spans="1:2" x14ac:dyDescent="0.25">
      <c r="A21" s="3" t="s">
        <v>17</v>
      </c>
      <c r="B21" s="15">
        <f>'Travel Rates'!B19</f>
        <v>8179.2</v>
      </c>
    </row>
    <row r="22" spans="1:2" x14ac:dyDescent="0.25">
      <c r="A22" s="3" t="s">
        <v>18</v>
      </c>
      <c r="B22" s="15">
        <f>'Travel Rates'!B25</f>
        <v>16358.4</v>
      </c>
    </row>
    <row r="23" spans="1:2" x14ac:dyDescent="0.25">
      <c r="A23" s="3"/>
      <c r="B23" s="4"/>
    </row>
    <row r="24" spans="1:2" ht="13" x14ac:dyDescent="0.3">
      <c r="A24" s="7" t="s">
        <v>19</v>
      </c>
      <c r="B24" s="15">
        <v>1500</v>
      </c>
    </row>
    <row r="25" spans="1:2" x14ac:dyDescent="0.25">
      <c r="A25" s="3" t="s">
        <v>20</v>
      </c>
      <c r="B25" s="4"/>
    </row>
    <row r="26" spans="1:2" x14ac:dyDescent="0.25">
      <c r="A26" s="3"/>
      <c r="B26" s="4"/>
    </row>
    <row r="27" spans="1:2" x14ac:dyDescent="0.25">
      <c r="A27" s="3" t="s">
        <v>21</v>
      </c>
      <c r="B27" s="4"/>
    </row>
    <row r="28" spans="1:2" x14ac:dyDescent="0.25">
      <c r="A28" s="16"/>
      <c r="B28" s="4"/>
    </row>
    <row r="29" spans="1:2" x14ac:dyDescent="0.25">
      <c r="A29" s="3"/>
      <c r="B29" s="4"/>
    </row>
    <row r="30" spans="1:2" ht="13" x14ac:dyDescent="0.3">
      <c r="A30" s="5" t="s">
        <v>101</v>
      </c>
      <c r="B30" s="6"/>
    </row>
    <row r="31" spans="1:2" s="52" customFormat="1" x14ac:dyDescent="0.25">
      <c r="A31" s="53" t="s">
        <v>99</v>
      </c>
      <c r="B31" s="54">
        <f>B34+B35+B36</f>
        <v>3452.04</v>
      </c>
    </row>
    <row r="32" spans="1:2" s="52" customFormat="1" ht="25" x14ac:dyDescent="0.25">
      <c r="A32" s="55" t="s">
        <v>100</v>
      </c>
      <c r="B32" s="51"/>
    </row>
    <row r="33" spans="1:2" s="52" customFormat="1" hidden="1" x14ac:dyDescent="0.25">
      <c r="A33" s="55"/>
      <c r="B33" s="51"/>
    </row>
    <row r="34" spans="1:2" hidden="1" x14ac:dyDescent="0.25">
      <c r="A34" s="3" t="s">
        <v>23</v>
      </c>
      <c r="B34" s="17">
        <v>900</v>
      </c>
    </row>
    <row r="35" spans="1:2" hidden="1" x14ac:dyDescent="0.25">
      <c r="A35" s="3" t="s">
        <v>24</v>
      </c>
      <c r="B35" s="19">
        <v>2357.04</v>
      </c>
    </row>
    <row r="36" spans="1:2" hidden="1" x14ac:dyDescent="0.25">
      <c r="A36" s="3" t="s">
        <v>25</v>
      </c>
      <c r="B36" s="17">
        <f>195</f>
        <v>195</v>
      </c>
    </row>
    <row r="37" spans="1:2" x14ac:dyDescent="0.25">
      <c r="A37" s="3" t="s">
        <v>26</v>
      </c>
      <c r="B37" s="17">
        <v>1716</v>
      </c>
    </row>
    <row r="38" spans="1:2" ht="13" thickBot="1" x14ac:dyDescent="0.3">
      <c r="A38" s="3"/>
      <c r="B38" s="21">
        <f>SUM(B34:B37)</f>
        <v>5168.04</v>
      </c>
    </row>
    <row r="39" spans="1:2" ht="13" thickTop="1" x14ac:dyDescent="0.25">
      <c r="A39" s="3"/>
      <c r="B39" s="22"/>
    </row>
    <row r="40" spans="1:2" x14ac:dyDescent="0.25">
      <c r="A40" s="3" t="s">
        <v>27</v>
      </c>
      <c r="B40" s="15"/>
    </row>
    <row r="41" spans="1:2" x14ac:dyDescent="0.25">
      <c r="A41" s="23" t="s">
        <v>28</v>
      </c>
      <c r="B41" s="24">
        <v>229.8</v>
      </c>
    </row>
    <row r="42" spans="1:2" x14ac:dyDescent="0.25">
      <c r="A42" s="23" t="s">
        <v>29</v>
      </c>
      <c r="B42" s="24">
        <f>39.99*12</f>
        <v>479.88</v>
      </c>
    </row>
    <row r="43" spans="1:2" x14ac:dyDescent="0.25">
      <c r="A43" s="23" t="s">
        <v>30</v>
      </c>
      <c r="B43" s="24">
        <f>36.8*12</f>
        <v>441.59999999999997</v>
      </c>
    </row>
    <row r="44" spans="1:2" x14ac:dyDescent="0.25">
      <c r="A44" s="23" t="s">
        <v>31</v>
      </c>
      <c r="B44" s="26">
        <f>44.99*12</f>
        <v>539.88</v>
      </c>
    </row>
    <row r="45" spans="1:2" x14ac:dyDescent="0.25">
      <c r="A45" s="3"/>
      <c r="B45" s="3"/>
    </row>
    <row r="46" spans="1:2" ht="13" x14ac:dyDescent="0.3">
      <c r="A46" s="5" t="s">
        <v>32</v>
      </c>
      <c r="B46" s="6"/>
    </row>
    <row r="47" spans="1:2" x14ac:dyDescent="0.25">
      <c r="A47" s="3" t="s">
        <v>33</v>
      </c>
      <c r="B47" s="15">
        <f>[1]Totals!D5</f>
        <v>1902.8469674185462</v>
      </c>
    </row>
    <row r="48" spans="1:2" x14ac:dyDescent="0.25">
      <c r="A48" s="23" t="s">
        <v>34</v>
      </c>
      <c r="B48" s="15">
        <f>[1]Totals!E38</f>
        <v>916.1199916457806</v>
      </c>
    </row>
    <row r="49" spans="1:2" x14ac:dyDescent="0.25">
      <c r="A49" s="23" t="s">
        <v>35</v>
      </c>
      <c r="B49" s="15">
        <f>[1]Totals!E23</f>
        <v>437.77445697577286</v>
      </c>
    </row>
    <row r="50" spans="1:2" x14ac:dyDescent="0.25">
      <c r="A50" s="23" t="s">
        <v>36</v>
      </c>
      <c r="B50" s="15">
        <f>[1]Totals!E11</f>
        <v>548.95251879699276</v>
      </c>
    </row>
    <row r="51" spans="1:2" x14ac:dyDescent="0.25">
      <c r="A51" s="3"/>
      <c r="B51" s="3"/>
    </row>
    <row r="52" spans="1:2" x14ac:dyDescent="0.25">
      <c r="A52" s="3"/>
      <c r="B52" s="3"/>
    </row>
    <row r="53" spans="1:2" x14ac:dyDescent="0.25">
      <c r="A53" s="3"/>
      <c r="B53" s="3"/>
    </row>
    <row r="54" spans="1:2" x14ac:dyDescent="0.25">
      <c r="A54" s="3"/>
      <c r="B54" s="3"/>
    </row>
    <row r="55" spans="1:2" ht="13" x14ac:dyDescent="0.3">
      <c r="A55" s="5" t="s">
        <v>37</v>
      </c>
      <c r="B55" s="6"/>
    </row>
    <row r="56" spans="1:2" ht="12" customHeight="1" x14ac:dyDescent="0.25">
      <c r="A56" s="3" t="s">
        <v>38</v>
      </c>
      <c r="B56" s="15">
        <v>497</v>
      </c>
    </row>
    <row r="57" spans="1:2" x14ac:dyDescent="0.25">
      <c r="A57" s="3" t="s">
        <v>39</v>
      </c>
      <c r="B57" s="15">
        <v>1720</v>
      </c>
    </row>
    <row r="58" spans="1:2" x14ac:dyDescent="0.25">
      <c r="A58" s="23" t="s">
        <v>40</v>
      </c>
      <c r="B58" s="3"/>
    </row>
  </sheetData>
  <pageMargins left="0.7" right="0.7" top="0.75" bottom="0.75" header="0.3" footer="0.3"/>
  <pageSetup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4114-2E13-43DE-B279-EE48B6AC8A29}">
  <dimension ref="A1:C12"/>
  <sheetViews>
    <sheetView workbookViewId="0">
      <selection activeCell="D19" sqref="D19"/>
    </sheetView>
  </sheetViews>
  <sheetFormatPr defaultRowHeight="12.5" x14ac:dyDescent="0.25"/>
  <cols>
    <col min="1" max="1" width="25" bestFit="1" customWidth="1"/>
    <col min="2" max="2" width="14" bestFit="1" customWidth="1"/>
  </cols>
  <sheetData>
    <row r="1" spans="1:3" x14ac:dyDescent="0.25">
      <c r="A1" s="27" t="s">
        <v>103</v>
      </c>
      <c r="B1" s="27" t="s">
        <v>108</v>
      </c>
    </row>
    <row r="2" spans="1:3" x14ac:dyDescent="0.25">
      <c r="A2" s="27" t="s">
        <v>109</v>
      </c>
      <c r="B2" s="27" t="s">
        <v>105</v>
      </c>
    </row>
    <row r="3" spans="1:3" x14ac:dyDescent="0.25">
      <c r="A3" s="27" t="s">
        <v>110</v>
      </c>
      <c r="B3" s="27" t="s">
        <v>104</v>
      </c>
    </row>
    <row r="4" spans="1:3" x14ac:dyDescent="0.25">
      <c r="A4" s="27" t="s">
        <v>115</v>
      </c>
      <c r="B4" s="27" t="s">
        <v>104</v>
      </c>
    </row>
    <row r="5" spans="1:3" x14ac:dyDescent="0.25">
      <c r="A5" s="27" t="s">
        <v>111</v>
      </c>
      <c r="B5" s="27" t="s">
        <v>112</v>
      </c>
    </row>
    <row r="6" spans="1:3" x14ac:dyDescent="0.25">
      <c r="A6" s="27" t="s">
        <v>113</v>
      </c>
      <c r="B6" s="27" t="s">
        <v>106</v>
      </c>
    </row>
    <row r="7" spans="1:3" x14ac:dyDescent="0.25">
      <c r="A7" s="27" t="s">
        <v>114</v>
      </c>
      <c r="B7" s="27" t="s">
        <v>107</v>
      </c>
      <c r="C7" s="27"/>
    </row>
    <row r="8" spans="1:3" x14ac:dyDescent="0.25">
      <c r="A8" s="27"/>
      <c r="B8" s="27"/>
    </row>
    <row r="9" spans="1:3" x14ac:dyDescent="0.25">
      <c r="A9" s="27"/>
      <c r="B9" s="27"/>
    </row>
    <row r="10" spans="1:3" x14ac:dyDescent="0.25">
      <c r="A10" s="27"/>
      <c r="B10" s="27"/>
    </row>
    <row r="11" spans="1:3" x14ac:dyDescent="0.25">
      <c r="A11" s="27"/>
      <c r="B11" s="27"/>
    </row>
    <row r="12" spans="1:3" x14ac:dyDescent="0.25">
      <c r="A12" s="27"/>
      <c r="B12"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D9B25-9C02-4D94-8252-B55202B145C6}">
  <sheetPr>
    <pageSetUpPr fitToPage="1"/>
  </sheetPr>
  <dimension ref="A1:D53"/>
  <sheetViews>
    <sheetView topLeftCell="A31" workbookViewId="0">
      <selection activeCell="B17" sqref="B17"/>
    </sheetView>
  </sheetViews>
  <sheetFormatPr defaultRowHeight="12.5" x14ac:dyDescent="0.25"/>
  <cols>
    <col min="1" max="1" width="43.1796875" customWidth="1"/>
    <col min="2" max="4" width="15.7265625" customWidth="1"/>
  </cols>
  <sheetData>
    <row r="1" spans="1:4" ht="13" x14ac:dyDescent="0.3">
      <c r="A1" s="1" t="s">
        <v>0</v>
      </c>
      <c r="B1" s="2"/>
      <c r="C1" s="2"/>
      <c r="D1" s="2"/>
    </row>
    <row r="2" spans="1:4" ht="13" x14ac:dyDescent="0.3">
      <c r="A2" s="1" t="s">
        <v>1</v>
      </c>
      <c r="B2" s="2" t="s">
        <v>2</v>
      </c>
      <c r="C2" s="2" t="s">
        <v>3</v>
      </c>
      <c r="D2" s="2" t="s">
        <v>4</v>
      </c>
    </row>
    <row r="3" spans="1:4" x14ac:dyDescent="0.25">
      <c r="A3" s="3"/>
      <c r="B3" s="4"/>
      <c r="C3" s="4"/>
      <c r="D3" s="4"/>
    </row>
    <row r="4" spans="1:4" ht="13" x14ac:dyDescent="0.3">
      <c r="A4" s="5" t="s">
        <v>5</v>
      </c>
      <c r="B4" s="6"/>
      <c r="C4" s="6"/>
      <c r="D4" s="6"/>
    </row>
    <row r="5" spans="1:4" ht="13" x14ac:dyDescent="0.3">
      <c r="A5" s="7"/>
      <c r="B5" s="4"/>
      <c r="C5" s="4"/>
      <c r="D5" s="4"/>
    </row>
    <row r="6" spans="1:4" ht="13" x14ac:dyDescent="0.3">
      <c r="A6" s="7" t="s">
        <v>6</v>
      </c>
      <c r="B6" s="8">
        <v>2088</v>
      </c>
      <c r="C6" s="8">
        <v>2088</v>
      </c>
      <c r="D6" s="9"/>
    </row>
    <row r="7" spans="1:4" x14ac:dyDescent="0.25">
      <c r="A7" s="3"/>
      <c r="B7" s="4"/>
      <c r="C7" s="4"/>
      <c r="D7" s="4"/>
    </row>
    <row r="8" spans="1:4" ht="13" x14ac:dyDescent="0.3">
      <c r="A8" s="7" t="s">
        <v>7</v>
      </c>
      <c r="B8" s="4"/>
      <c r="C8" s="4"/>
      <c r="D8" s="4"/>
    </row>
    <row r="9" spans="1:4" x14ac:dyDescent="0.25">
      <c r="A9" s="10" t="s">
        <v>8</v>
      </c>
      <c r="B9" s="11">
        <v>7.6499999999999999E-2</v>
      </c>
      <c r="C9" s="11">
        <v>7.6499999999999999E-2</v>
      </c>
      <c r="D9" s="11">
        <f>B9-C9</f>
        <v>0</v>
      </c>
    </row>
    <row r="10" spans="1:4" x14ac:dyDescent="0.25">
      <c r="A10" s="10" t="s">
        <v>9</v>
      </c>
      <c r="B10" s="11">
        <v>0.06</v>
      </c>
      <c r="C10" s="11">
        <v>0.06</v>
      </c>
      <c r="D10" s="11">
        <f>B10-C10</f>
        <v>0</v>
      </c>
    </row>
    <row r="11" spans="1:4" x14ac:dyDescent="0.25">
      <c r="A11" s="10" t="s">
        <v>10</v>
      </c>
      <c r="B11" s="11">
        <v>1E-3</v>
      </c>
      <c r="C11" s="11">
        <v>1E-3</v>
      </c>
      <c r="D11" s="11">
        <f>B11-C11</f>
        <v>0</v>
      </c>
    </row>
    <row r="12" spans="1:4" x14ac:dyDescent="0.25">
      <c r="A12" s="10" t="s">
        <v>11</v>
      </c>
      <c r="B12" s="11">
        <v>1.6000000000000001E-3</v>
      </c>
      <c r="C12" s="11">
        <v>1.6000000000000001E-3</v>
      </c>
      <c r="D12" s="11">
        <f>B12-C12</f>
        <v>0</v>
      </c>
    </row>
    <row r="13" spans="1:4" ht="13.5" thickBot="1" x14ac:dyDescent="0.35">
      <c r="A13" s="7" t="s">
        <v>12</v>
      </c>
      <c r="B13" s="12">
        <f>SUM(B9:B12)</f>
        <v>0.1391</v>
      </c>
      <c r="C13" s="12">
        <v>0.1391</v>
      </c>
      <c r="D13" s="12"/>
    </row>
    <row r="14" spans="1:4" ht="13" thickTop="1" x14ac:dyDescent="0.25">
      <c r="A14" s="3"/>
      <c r="B14" s="4"/>
      <c r="C14" s="4"/>
      <c r="D14" s="4"/>
    </row>
    <row r="15" spans="1:4" ht="13" x14ac:dyDescent="0.3">
      <c r="A15" s="7" t="s">
        <v>13</v>
      </c>
      <c r="B15" s="13">
        <v>11782</v>
      </c>
      <c r="C15" s="13">
        <v>9872</v>
      </c>
      <c r="D15" s="13">
        <f>B15-C15</f>
        <v>1910</v>
      </c>
    </row>
    <row r="16" spans="1:4" x14ac:dyDescent="0.25">
      <c r="A16" s="3"/>
      <c r="B16" s="4"/>
      <c r="C16" s="4"/>
      <c r="D16" s="4"/>
    </row>
    <row r="17" spans="1:4" x14ac:dyDescent="0.25">
      <c r="A17" s="3"/>
      <c r="B17" s="4"/>
      <c r="C17" s="4"/>
      <c r="D17" s="4"/>
    </row>
    <row r="18" spans="1:4" ht="13" x14ac:dyDescent="0.3">
      <c r="A18" s="5" t="s">
        <v>14</v>
      </c>
      <c r="B18" s="6"/>
      <c r="C18" s="6"/>
      <c r="D18" s="6"/>
    </row>
    <row r="19" spans="1:4" ht="13" x14ac:dyDescent="0.3">
      <c r="A19" s="1" t="s">
        <v>15</v>
      </c>
      <c r="B19" s="14"/>
      <c r="C19" s="14"/>
      <c r="D19" s="14"/>
    </row>
    <row r="20" spans="1:4" x14ac:dyDescent="0.25">
      <c r="A20" s="3" t="s">
        <v>16</v>
      </c>
      <c r="B20" s="15">
        <f>'Travel Rates'!B15</f>
        <v>1363.1999999999998</v>
      </c>
      <c r="C20" s="15">
        <v>1244.3999999999999</v>
      </c>
      <c r="D20" s="15">
        <f>B20-C20</f>
        <v>118.79999999999995</v>
      </c>
    </row>
    <row r="21" spans="1:4" x14ac:dyDescent="0.25">
      <c r="A21" s="3" t="s">
        <v>17</v>
      </c>
      <c r="B21" s="15">
        <f>'Travel Rates'!B19</f>
        <v>8179.2</v>
      </c>
      <c r="C21" s="15">
        <v>7466.4</v>
      </c>
      <c r="D21" s="15">
        <f>B21-C21</f>
        <v>712.80000000000018</v>
      </c>
    </row>
    <row r="22" spans="1:4" x14ac:dyDescent="0.25">
      <c r="A22" s="3" t="s">
        <v>18</v>
      </c>
      <c r="B22" s="15">
        <f>'Travel Rates'!B25</f>
        <v>16358.4</v>
      </c>
      <c r="C22" s="15">
        <v>14932.8</v>
      </c>
      <c r="D22" s="15">
        <f>B22-C22</f>
        <v>1425.6000000000004</v>
      </c>
    </row>
    <row r="23" spans="1:4" x14ac:dyDescent="0.25">
      <c r="A23" s="3"/>
      <c r="B23" s="4"/>
      <c r="C23" s="4"/>
      <c r="D23" s="4"/>
    </row>
    <row r="24" spans="1:4" ht="13" x14ac:dyDescent="0.3">
      <c r="A24" s="7" t="s">
        <v>19</v>
      </c>
      <c r="B24" s="15">
        <v>1500</v>
      </c>
      <c r="C24" s="15">
        <v>1500</v>
      </c>
      <c r="D24" s="15">
        <f>B24-C24</f>
        <v>0</v>
      </c>
    </row>
    <row r="25" spans="1:4" x14ac:dyDescent="0.25">
      <c r="A25" s="3" t="s">
        <v>20</v>
      </c>
      <c r="B25" s="4"/>
      <c r="C25" s="4"/>
      <c r="D25" s="4"/>
    </row>
    <row r="26" spans="1:4" x14ac:dyDescent="0.25">
      <c r="A26" s="3"/>
      <c r="B26" s="4"/>
      <c r="C26" s="4"/>
      <c r="D26" s="4"/>
    </row>
    <row r="27" spans="1:4" x14ac:dyDescent="0.25">
      <c r="A27" s="3" t="s">
        <v>21</v>
      </c>
      <c r="B27" s="4"/>
      <c r="C27" s="4"/>
      <c r="D27" s="4"/>
    </row>
    <row r="28" spans="1:4" x14ac:dyDescent="0.25">
      <c r="A28" s="16"/>
      <c r="B28" s="4"/>
      <c r="C28" s="4"/>
      <c r="D28" s="4"/>
    </row>
    <row r="29" spans="1:4" x14ac:dyDescent="0.25">
      <c r="A29" s="3"/>
      <c r="B29" s="4"/>
      <c r="C29" s="4"/>
      <c r="D29" s="4"/>
    </row>
    <row r="30" spans="1:4" ht="13" x14ac:dyDescent="0.3">
      <c r="A30" s="5" t="s">
        <v>22</v>
      </c>
      <c r="B30" s="6"/>
      <c r="C30" s="6"/>
      <c r="D30" s="6"/>
    </row>
    <row r="31" spans="1:4" x14ac:dyDescent="0.25">
      <c r="A31" s="3" t="s">
        <v>23</v>
      </c>
      <c r="B31" s="17">
        <v>900</v>
      </c>
      <c r="C31" s="18">
        <v>748</v>
      </c>
      <c r="D31" s="15">
        <f>B31-C31</f>
        <v>152</v>
      </c>
    </row>
    <row r="32" spans="1:4" x14ac:dyDescent="0.25">
      <c r="A32" s="3" t="s">
        <v>24</v>
      </c>
      <c r="B32" s="19">
        <v>2357.04</v>
      </c>
      <c r="C32" s="20">
        <v>2357.04</v>
      </c>
      <c r="D32" s="15">
        <f t="shared" ref="D32:D34" si="0">B32-C32</f>
        <v>0</v>
      </c>
    </row>
    <row r="33" spans="1:4" x14ac:dyDescent="0.25">
      <c r="A33" s="3" t="s">
        <v>25</v>
      </c>
      <c r="B33" s="17">
        <f>195</f>
        <v>195</v>
      </c>
      <c r="C33" s="18">
        <v>210</v>
      </c>
      <c r="D33" s="15">
        <f t="shared" si="0"/>
        <v>-15</v>
      </c>
    </row>
    <row r="34" spans="1:4" x14ac:dyDescent="0.25">
      <c r="A34" s="3" t="s">
        <v>26</v>
      </c>
      <c r="B34" s="17">
        <v>1716</v>
      </c>
      <c r="C34" s="18">
        <v>1156.6173099415207</v>
      </c>
      <c r="D34" s="15">
        <f t="shared" si="0"/>
        <v>559.38269005847928</v>
      </c>
    </row>
    <row r="35" spans="1:4" ht="13" thickBot="1" x14ac:dyDescent="0.3">
      <c r="A35" s="3"/>
      <c r="B35" s="21">
        <f>SUM(B31:B34)</f>
        <v>5168.04</v>
      </c>
      <c r="C35" s="21">
        <v>3752.5491166725214</v>
      </c>
      <c r="D35" s="21">
        <f>B35-C35</f>
        <v>1415.4908833274785</v>
      </c>
    </row>
    <row r="36" spans="1:4" ht="13" thickTop="1" x14ac:dyDescent="0.25">
      <c r="A36" s="3"/>
      <c r="B36" s="22"/>
      <c r="C36" s="22"/>
      <c r="D36" s="22"/>
    </row>
    <row r="37" spans="1:4" x14ac:dyDescent="0.25">
      <c r="A37" s="3" t="s">
        <v>27</v>
      </c>
      <c r="B37" s="15"/>
      <c r="C37" s="15"/>
      <c r="D37" s="15"/>
    </row>
    <row r="38" spans="1:4" x14ac:dyDescent="0.25">
      <c r="A38" s="23" t="s">
        <v>28</v>
      </c>
      <c r="B38" s="24">
        <v>229.8</v>
      </c>
      <c r="C38" s="25">
        <v>229.8</v>
      </c>
      <c r="D38" s="15">
        <f>B38-C38</f>
        <v>0</v>
      </c>
    </row>
    <row r="39" spans="1:4" x14ac:dyDescent="0.25">
      <c r="A39" s="23" t="s">
        <v>29</v>
      </c>
      <c r="B39" s="24">
        <f>39.99*12</f>
        <v>479.88</v>
      </c>
      <c r="C39" s="25">
        <v>479.88</v>
      </c>
      <c r="D39" s="15">
        <f>B39-C39</f>
        <v>0</v>
      </c>
    </row>
    <row r="40" spans="1:4" x14ac:dyDescent="0.25">
      <c r="A40" s="23" t="s">
        <v>30</v>
      </c>
      <c r="B40" s="24">
        <f>36.8*12</f>
        <v>441.59999999999997</v>
      </c>
      <c r="C40" s="25">
        <v>441.59999999999997</v>
      </c>
      <c r="D40" s="15">
        <f>B40-C40</f>
        <v>0</v>
      </c>
    </row>
    <row r="41" spans="1:4" x14ac:dyDescent="0.25">
      <c r="A41" s="23" t="s">
        <v>31</v>
      </c>
      <c r="B41" s="26">
        <f>44.99*12</f>
        <v>539.88</v>
      </c>
      <c r="C41" s="17">
        <v>539.88</v>
      </c>
      <c r="D41" s="15">
        <f>B41-C41</f>
        <v>0</v>
      </c>
    </row>
    <row r="42" spans="1:4" x14ac:dyDescent="0.25">
      <c r="A42" s="3"/>
      <c r="B42" s="3"/>
      <c r="C42" s="3"/>
      <c r="D42" s="3"/>
    </row>
    <row r="43" spans="1:4" ht="13" x14ac:dyDescent="0.3">
      <c r="A43" s="5" t="s">
        <v>32</v>
      </c>
      <c r="B43" s="6"/>
      <c r="C43" s="6"/>
      <c r="D43" s="6"/>
    </row>
    <row r="44" spans="1:4" x14ac:dyDescent="0.25">
      <c r="A44" s="3" t="s">
        <v>33</v>
      </c>
      <c r="B44" s="15">
        <f>[1]Totals!D5</f>
        <v>1902.8469674185462</v>
      </c>
      <c r="C44" s="15">
        <v>1930.1740726817045</v>
      </c>
      <c r="D44" s="15">
        <f>B44-C44</f>
        <v>-27.327105263158273</v>
      </c>
    </row>
    <row r="45" spans="1:4" x14ac:dyDescent="0.25">
      <c r="A45" s="23" t="s">
        <v>34</v>
      </c>
      <c r="B45" s="15">
        <f>[1]Totals!E38</f>
        <v>916.1199916457806</v>
      </c>
      <c r="C45" s="15">
        <v>897.95886800334176</v>
      </c>
      <c r="D45" s="15">
        <f>B45-C45</f>
        <v>18.161123642438838</v>
      </c>
    </row>
    <row r="46" spans="1:4" x14ac:dyDescent="0.25">
      <c r="A46" s="23" t="s">
        <v>35</v>
      </c>
      <c r="B46" s="15">
        <f>[1]Totals!E23</f>
        <v>437.77445697577286</v>
      </c>
      <c r="C46" s="15">
        <v>484.52410192147045</v>
      </c>
      <c r="D46" s="15">
        <f>B46-C46</f>
        <v>-46.749644945697582</v>
      </c>
    </row>
    <row r="47" spans="1:4" x14ac:dyDescent="0.25">
      <c r="A47" s="23" t="s">
        <v>36</v>
      </c>
      <c r="B47" s="15">
        <f>[1]Totals!E11</f>
        <v>548.95251879699276</v>
      </c>
      <c r="C47" s="15">
        <v>547.69110275689218</v>
      </c>
      <c r="D47" s="15">
        <f>B47-C47</f>
        <v>1.2614160401005847</v>
      </c>
    </row>
    <row r="48" spans="1:4" x14ac:dyDescent="0.25">
      <c r="A48" s="3"/>
      <c r="B48" s="3"/>
      <c r="C48" s="3"/>
      <c r="D48" s="3"/>
    </row>
    <row r="49" spans="1:4" x14ac:dyDescent="0.25">
      <c r="A49" s="3"/>
      <c r="B49" s="3"/>
      <c r="C49" s="3"/>
      <c r="D49" s="3"/>
    </row>
    <row r="50" spans="1:4" ht="13" x14ac:dyDescent="0.3">
      <c r="A50" s="5" t="s">
        <v>37</v>
      </c>
      <c r="B50" s="6"/>
      <c r="C50" s="6"/>
      <c r="D50" s="6"/>
    </row>
    <row r="51" spans="1:4" ht="12" customHeight="1" x14ac:dyDescent="0.25">
      <c r="A51" s="3" t="s">
        <v>38</v>
      </c>
      <c r="B51" s="15">
        <v>497</v>
      </c>
      <c r="C51" s="15">
        <v>365</v>
      </c>
      <c r="D51" s="15">
        <f>B51-C51</f>
        <v>132</v>
      </c>
    </row>
    <row r="52" spans="1:4" x14ac:dyDescent="0.25">
      <c r="A52" s="3" t="s">
        <v>39</v>
      </c>
      <c r="B52" s="15">
        <v>1720</v>
      </c>
      <c r="C52" s="15">
        <v>1266</v>
      </c>
      <c r="D52" s="15">
        <f>B52-C52</f>
        <v>454</v>
      </c>
    </row>
    <row r="53" spans="1:4" x14ac:dyDescent="0.25">
      <c r="A53" s="23" t="s">
        <v>40</v>
      </c>
      <c r="B53" s="3"/>
      <c r="C53" s="3"/>
      <c r="D53" s="3"/>
    </row>
  </sheetData>
  <pageMargins left="0.7" right="0.7" top="0.75" bottom="0.75" header="0.3" footer="0.3"/>
  <pageSetup scale="9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6206-BE65-47A4-B84B-55D480AE5837}">
  <dimension ref="A1:C20"/>
  <sheetViews>
    <sheetView tabSelected="1" workbookViewId="0">
      <selection activeCell="E13" sqref="E13"/>
    </sheetView>
  </sheetViews>
  <sheetFormatPr defaultRowHeight="12.5" x14ac:dyDescent="0.25"/>
  <cols>
    <col min="1" max="1" width="27.54296875" customWidth="1"/>
    <col min="2" max="3" width="14.81640625" customWidth="1"/>
  </cols>
  <sheetData>
    <row r="1" spans="1:3" x14ac:dyDescent="0.25">
      <c r="A1" s="56" t="s">
        <v>41</v>
      </c>
      <c r="B1" s="56"/>
      <c r="C1" s="56"/>
    </row>
    <row r="2" spans="1:3" x14ac:dyDescent="0.25">
      <c r="A2" s="56" t="s">
        <v>42</v>
      </c>
      <c r="B2" s="56"/>
      <c r="C2" s="56"/>
    </row>
    <row r="3" spans="1:3" x14ac:dyDescent="0.25">
      <c r="C3" s="27" t="s">
        <v>43</v>
      </c>
    </row>
    <row r="4" spans="1:3" x14ac:dyDescent="0.25">
      <c r="A4" s="27" t="s">
        <v>44</v>
      </c>
      <c r="B4" s="28"/>
    </row>
    <row r="5" spans="1:3" x14ac:dyDescent="0.25">
      <c r="A5" s="27" t="s">
        <v>45</v>
      </c>
      <c r="B5" s="29">
        <v>2088</v>
      </c>
    </row>
    <row r="6" spans="1:3" x14ac:dyDescent="0.25">
      <c r="A6" s="27" t="s">
        <v>46</v>
      </c>
      <c r="B6" s="30"/>
      <c r="C6" s="30">
        <f>B4*B5</f>
        <v>0</v>
      </c>
    </row>
    <row r="9" spans="1:3" ht="13" x14ac:dyDescent="0.3">
      <c r="A9" s="31" t="s">
        <v>98</v>
      </c>
      <c r="B9" s="27"/>
      <c r="C9" s="14"/>
    </row>
    <row r="10" spans="1:3" x14ac:dyDescent="0.25">
      <c r="A10" s="10" t="s">
        <v>8</v>
      </c>
      <c r="B10" s="11">
        <v>7.6499999999999999E-2</v>
      </c>
      <c r="C10" s="32">
        <f>C6*B10</f>
        <v>0</v>
      </c>
    </row>
    <row r="11" spans="1:3" x14ac:dyDescent="0.25">
      <c r="A11" s="10" t="s">
        <v>9</v>
      </c>
      <c r="B11" s="11">
        <v>0.06</v>
      </c>
      <c r="C11" s="32">
        <f>C6*B11</f>
        <v>0</v>
      </c>
    </row>
    <row r="12" spans="1:3" x14ac:dyDescent="0.25">
      <c r="A12" s="10" t="s">
        <v>10</v>
      </c>
      <c r="B12" s="11">
        <v>1E-3</v>
      </c>
      <c r="C12" s="32">
        <f>C6*B12</f>
        <v>0</v>
      </c>
    </row>
    <row r="13" spans="1:3" x14ac:dyDescent="0.25">
      <c r="A13" s="10" t="s">
        <v>11</v>
      </c>
      <c r="B13" s="33">
        <v>1.6000000000000001E-3</v>
      </c>
      <c r="C13" s="32">
        <f>C6*B13</f>
        <v>0</v>
      </c>
    </row>
    <row r="14" spans="1:3" x14ac:dyDescent="0.25">
      <c r="B14" s="34">
        <f>SUM(B10:B13)</f>
        <v>0.1391</v>
      </c>
    </row>
    <row r="17" spans="1:3" x14ac:dyDescent="0.25">
      <c r="A17" s="27" t="s">
        <v>47</v>
      </c>
      <c r="B17" s="30">
        <f>9872/B5</f>
        <v>4.7279693486590038</v>
      </c>
      <c r="C17" s="30">
        <v>11782</v>
      </c>
    </row>
    <row r="18" spans="1:3" x14ac:dyDescent="0.25">
      <c r="A18" s="27"/>
    </row>
    <row r="20" spans="1:3" x14ac:dyDescent="0.25">
      <c r="A20" s="27" t="s">
        <v>48</v>
      </c>
      <c r="C20" s="30">
        <f>C17+C6+C10+C11+C12+C13</f>
        <v>11782</v>
      </c>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9D5CA-D974-408E-9380-DC606C8F5D24}">
  <sheetPr>
    <pageSetUpPr fitToPage="1"/>
  </sheetPr>
  <dimension ref="A1:U52"/>
  <sheetViews>
    <sheetView workbookViewId="0">
      <selection sqref="A1:W43"/>
    </sheetView>
  </sheetViews>
  <sheetFormatPr defaultRowHeight="12.5" x14ac:dyDescent="0.25"/>
  <cols>
    <col min="1" max="1" width="28.1796875" bestFit="1" customWidth="1"/>
    <col min="2" max="2" width="10.26953125" bestFit="1" customWidth="1"/>
    <col min="3" max="3" width="4.1796875" customWidth="1"/>
    <col min="4" max="4" width="3.26953125" customWidth="1"/>
    <col min="7" max="7" width="10.1796875" bestFit="1" customWidth="1"/>
    <col min="8" max="8" width="10.453125" customWidth="1"/>
    <col min="9" max="9" width="11.453125" customWidth="1"/>
  </cols>
  <sheetData>
    <row r="1" spans="1:12" ht="14.5" x14ac:dyDescent="0.35">
      <c r="A1" s="35" t="s">
        <v>49</v>
      </c>
    </row>
    <row r="2" spans="1:12" ht="15" x14ac:dyDescent="0.35">
      <c r="A2" s="61" t="s">
        <v>50</v>
      </c>
      <c r="B2" s="61"/>
      <c r="H2" s="36" t="s">
        <v>51</v>
      </c>
    </row>
    <row r="3" spans="1:12" ht="15" x14ac:dyDescent="0.25">
      <c r="A3" t="s">
        <v>52</v>
      </c>
      <c r="B3" s="37">
        <v>40</v>
      </c>
      <c r="E3" s="38"/>
    </row>
    <row r="4" spans="1:12" ht="13.5" x14ac:dyDescent="0.25">
      <c r="A4" t="s">
        <v>53</v>
      </c>
      <c r="B4" s="37">
        <v>75</v>
      </c>
      <c r="E4" s="39"/>
    </row>
    <row r="5" spans="1:12" ht="15" x14ac:dyDescent="0.25">
      <c r="A5" t="s">
        <v>54</v>
      </c>
      <c r="B5" s="37">
        <f>SUM(B3:B4)</f>
        <v>115</v>
      </c>
      <c r="E5" s="40" t="s">
        <v>55</v>
      </c>
    </row>
    <row r="6" spans="1:12" ht="13.5" x14ac:dyDescent="0.25">
      <c r="A6" t="s">
        <v>56</v>
      </c>
      <c r="E6" s="39"/>
    </row>
    <row r="7" spans="1:12" ht="15" x14ac:dyDescent="0.25">
      <c r="I7" s="40" t="s">
        <v>57</v>
      </c>
      <c r="L7" s="40" t="s">
        <v>58</v>
      </c>
    </row>
    <row r="8" spans="1:12" ht="13.5" x14ac:dyDescent="0.25">
      <c r="A8" t="s">
        <v>59</v>
      </c>
      <c r="B8">
        <v>220</v>
      </c>
      <c r="F8" s="39" t="s">
        <v>60</v>
      </c>
      <c r="H8" s="39" t="s">
        <v>61</v>
      </c>
      <c r="J8" s="39" t="s">
        <v>62</v>
      </c>
    </row>
    <row r="9" spans="1:12" ht="13.5" x14ac:dyDescent="0.25">
      <c r="A9" t="s">
        <v>63</v>
      </c>
      <c r="B9" s="37">
        <v>0.51</v>
      </c>
      <c r="F9" s="39" t="s">
        <v>64</v>
      </c>
      <c r="H9" s="39" t="s">
        <v>65</v>
      </c>
      <c r="J9" s="39" t="s">
        <v>66</v>
      </c>
    </row>
    <row r="10" spans="1:12" ht="13.5" x14ac:dyDescent="0.25">
      <c r="B10" s="41">
        <f>B9*B8</f>
        <v>112.2</v>
      </c>
      <c r="F10" s="39" t="s">
        <v>67</v>
      </c>
      <c r="H10" s="39" t="s">
        <v>68</v>
      </c>
      <c r="J10" s="39" t="s">
        <v>69</v>
      </c>
    </row>
    <row r="11" spans="1:12" ht="13.5" x14ac:dyDescent="0.25">
      <c r="E11" s="39"/>
    </row>
    <row r="12" spans="1:12" ht="15" x14ac:dyDescent="0.25">
      <c r="A12" t="s">
        <v>54</v>
      </c>
      <c r="B12" s="41">
        <f>B10+B5</f>
        <v>227.2</v>
      </c>
      <c r="E12" s="40" t="s">
        <v>70</v>
      </c>
    </row>
    <row r="13" spans="1:12" ht="13.5" x14ac:dyDescent="0.25">
      <c r="E13" s="39"/>
    </row>
    <row r="14" spans="1:12" ht="14.5" x14ac:dyDescent="0.35">
      <c r="A14" s="61" t="s">
        <v>71</v>
      </c>
      <c r="B14" s="61"/>
      <c r="E14" s="39" t="s">
        <v>60</v>
      </c>
      <c r="G14" s="42">
        <v>6</v>
      </c>
      <c r="H14" s="43" t="s">
        <v>53</v>
      </c>
      <c r="I14" s="43" t="s">
        <v>72</v>
      </c>
    </row>
    <row r="15" spans="1:12" ht="13.5" x14ac:dyDescent="0.25">
      <c r="A15" t="s">
        <v>73</v>
      </c>
      <c r="B15" s="37">
        <f>A16*B12</f>
        <v>1363.1999999999998</v>
      </c>
      <c r="E15" s="39" t="s">
        <v>64</v>
      </c>
      <c r="G15" s="42">
        <v>14</v>
      </c>
      <c r="J15" s="43"/>
    </row>
    <row r="16" spans="1:12" ht="13.5" x14ac:dyDescent="0.25">
      <c r="A16">
        <v>6</v>
      </c>
      <c r="E16" s="39" t="s">
        <v>67</v>
      </c>
      <c r="G16" s="44">
        <v>20</v>
      </c>
    </row>
    <row r="17" spans="1:21" ht="13.5" x14ac:dyDescent="0.25">
      <c r="E17" s="39" t="s">
        <v>54</v>
      </c>
      <c r="G17" s="44">
        <f>SUM(G14:G16)</f>
        <v>40</v>
      </c>
      <c r="H17" s="42"/>
    </row>
    <row r="18" spans="1:21" ht="14.5" x14ac:dyDescent="0.35">
      <c r="A18" s="61" t="s">
        <v>74</v>
      </c>
      <c r="B18" s="61"/>
      <c r="E18" s="39"/>
    </row>
    <row r="19" spans="1:21" ht="15" x14ac:dyDescent="0.25">
      <c r="A19" t="s">
        <v>75</v>
      </c>
      <c r="B19" s="37">
        <f>A22*B12</f>
        <v>8179.2</v>
      </c>
      <c r="E19" s="40" t="s">
        <v>76</v>
      </c>
    </row>
    <row r="20" spans="1:21" ht="13.5" x14ac:dyDescent="0.25">
      <c r="A20">
        <v>12</v>
      </c>
      <c r="E20" s="39"/>
    </row>
    <row r="21" spans="1:21" ht="14.5" x14ac:dyDescent="0.25">
      <c r="A21" s="59" t="s">
        <v>77</v>
      </c>
      <c r="B21" s="60"/>
      <c r="E21" s="39" t="s">
        <v>60</v>
      </c>
      <c r="G21" s="42">
        <v>10</v>
      </c>
      <c r="H21" s="43" t="s">
        <v>53</v>
      </c>
      <c r="I21" s="43" t="s">
        <v>78</v>
      </c>
    </row>
    <row r="22" spans="1:21" ht="13.5" x14ac:dyDescent="0.25">
      <c r="A22">
        <f>A20*3</f>
        <v>36</v>
      </c>
      <c r="E22" s="39" t="s">
        <v>64</v>
      </c>
      <c r="G22" s="42">
        <v>18</v>
      </c>
      <c r="J22" s="39" t="s">
        <v>79</v>
      </c>
    </row>
    <row r="23" spans="1:21" ht="13.5" x14ac:dyDescent="0.25">
      <c r="E23" s="39" t="s">
        <v>67</v>
      </c>
      <c r="G23" s="44">
        <v>28</v>
      </c>
      <c r="J23" s="45" t="s">
        <v>80</v>
      </c>
    </row>
    <row r="24" spans="1:21" ht="14.5" x14ac:dyDescent="0.35">
      <c r="A24" s="61" t="s">
        <v>81</v>
      </c>
      <c r="B24" s="61"/>
      <c r="E24" s="39" t="s">
        <v>54</v>
      </c>
      <c r="F24" s="46" t="s">
        <v>82</v>
      </c>
      <c r="G24" s="44">
        <f>SUM(G21:G23)</f>
        <v>56</v>
      </c>
    </row>
    <row r="25" spans="1:21" ht="13.5" x14ac:dyDescent="0.25">
      <c r="B25" s="47">
        <f>B19*2</f>
        <v>16358.4</v>
      </c>
      <c r="E25" s="39"/>
    </row>
    <row r="26" spans="1:21" ht="15" x14ac:dyDescent="0.25">
      <c r="E26" s="40" t="s">
        <v>83</v>
      </c>
    </row>
    <row r="27" spans="1:21" ht="14.5" x14ac:dyDescent="0.35">
      <c r="A27" s="35" t="s">
        <v>84</v>
      </c>
      <c r="E27" s="39"/>
    </row>
    <row r="28" spans="1:21" ht="14.5" customHeight="1" x14ac:dyDescent="0.35">
      <c r="A28" s="61"/>
      <c r="B28" s="61"/>
      <c r="E28" s="57" t="s">
        <v>85</v>
      </c>
      <c r="F28" s="57"/>
      <c r="G28" s="57"/>
      <c r="H28" s="57"/>
      <c r="I28" s="57"/>
      <c r="J28" s="57"/>
      <c r="K28" s="57"/>
      <c r="L28" s="57"/>
      <c r="M28" s="57"/>
      <c r="N28" s="57"/>
      <c r="O28" s="57"/>
      <c r="P28" s="57"/>
      <c r="Q28" s="57"/>
      <c r="R28" s="57"/>
      <c r="S28" s="57"/>
      <c r="T28" s="48"/>
      <c r="U28" s="48"/>
    </row>
    <row r="29" spans="1:21" ht="13.9" customHeight="1" x14ac:dyDescent="0.25">
      <c r="A29" t="s">
        <v>86</v>
      </c>
      <c r="B29" s="37">
        <f>56*4</f>
        <v>224</v>
      </c>
      <c r="E29" s="57"/>
      <c r="F29" s="57"/>
      <c r="G29" s="57"/>
      <c r="H29" s="57"/>
      <c r="I29" s="57"/>
      <c r="J29" s="57"/>
      <c r="K29" s="57"/>
      <c r="L29" s="57"/>
      <c r="M29" s="57"/>
      <c r="N29" s="57"/>
      <c r="O29" s="57"/>
      <c r="P29" s="57"/>
      <c r="Q29" s="57"/>
      <c r="R29" s="57"/>
      <c r="S29" s="57"/>
      <c r="T29" s="48"/>
      <c r="U29" s="48"/>
    </row>
    <row r="30" spans="1:21" ht="13.9" customHeight="1" x14ac:dyDescent="0.25">
      <c r="A30" t="s">
        <v>87</v>
      </c>
      <c r="B30" s="37">
        <f>175*3</f>
        <v>525</v>
      </c>
      <c r="E30" s="57" t="s">
        <v>88</v>
      </c>
      <c r="F30" s="57"/>
      <c r="G30" s="57"/>
      <c r="H30" s="57"/>
      <c r="I30" s="57"/>
      <c r="J30" s="57"/>
      <c r="K30" s="57"/>
      <c r="L30" s="57"/>
      <c r="M30" s="57"/>
      <c r="N30" s="57"/>
      <c r="O30" s="57"/>
      <c r="P30" s="57"/>
      <c r="Q30" s="57"/>
      <c r="R30" s="57"/>
      <c r="S30" s="57"/>
      <c r="T30" s="48"/>
      <c r="U30" s="48"/>
    </row>
    <row r="31" spans="1:21" ht="13.9" customHeight="1" x14ac:dyDescent="0.25">
      <c r="A31" t="s">
        <v>89</v>
      </c>
      <c r="B31" s="37">
        <v>800</v>
      </c>
      <c r="E31" s="57"/>
      <c r="F31" s="57"/>
      <c r="G31" s="57"/>
      <c r="H31" s="57"/>
      <c r="I31" s="57"/>
      <c r="J31" s="57"/>
      <c r="K31" s="57"/>
      <c r="L31" s="57"/>
      <c r="M31" s="57"/>
      <c r="N31" s="57"/>
      <c r="O31" s="57"/>
      <c r="P31" s="57"/>
      <c r="Q31" s="57"/>
      <c r="R31" s="57"/>
      <c r="S31" s="57"/>
      <c r="T31" s="48"/>
      <c r="U31" s="48"/>
    </row>
    <row r="32" spans="1:21" ht="13.9" customHeight="1" x14ac:dyDescent="0.25">
      <c r="A32" t="s">
        <v>90</v>
      </c>
      <c r="B32" s="37">
        <v>200</v>
      </c>
      <c r="E32" s="48"/>
      <c r="F32" s="48"/>
      <c r="G32" s="48"/>
      <c r="H32" s="48"/>
      <c r="I32" s="48"/>
      <c r="J32" s="48"/>
      <c r="K32" s="48"/>
      <c r="L32" s="48"/>
      <c r="M32" s="48"/>
      <c r="N32" s="48"/>
      <c r="O32" s="48"/>
      <c r="P32" s="48"/>
      <c r="Q32" s="48"/>
      <c r="R32" s="48"/>
      <c r="S32" s="48"/>
      <c r="T32" s="48"/>
      <c r="U32" s="48"/>
    </row>
    <row r="33" spans="1:5" x14ac:dyDescent="0.25">
      <c r="A33" t="s">
        <v>54</v>
      </c>
      <c r="B33" s="37">
        <f>SUM(B29:B32)</f>
        <v>1749</v>
      </c>
    </row>
    <row r="35" spans="1:5" ht="13.5" x14ac:dyDescent="0.25">
      <c r="A35" t="s">
        <v>91</v>
      </c>
      <c r="E35" s="39"/>
    </row>
    <row r="36" spans="1:5" ht="15" x14ac:dyDescent="0.25">
      <c r="E36" s="40" t="s">
        <v>92</v>
      </c>
    </row>
    <row r="37" spans="1:5" ht="15" x14ac:dyDescent="0.25">
      <c r="E37" s="38"/>
    </row>
    <row r="38" spans="1:5" ht="13.5" x14ac:dyDescent="0.25">
      <c r="B38" s="41"/>
      <c r="E38" s="49" t="s">
        <v>93</v>
      </c>
    </row>
    <row r="39" spans="1:5" ht="13.5" x14ac:dyDescent="0.25">
      <c r="E39" s="49" t="s">
        <v>94</v>
      </c>
    </row>
    <row r="40" spans="1:5" ht="13.5" x14ac:dyDescent="0.25">
      <c r="B40" s="50"/>
      <c r="E40" s="49" t="s">
        <v>95</v>
      </c>
    </row>
    <row r="41" spans="1:5" ht="13.5" x14ac:dyDescent="0.25">
      <c r="E41" s="49" t="s">
        <v>96</v>
      </c>
    </row>
    <row r="42" spans="1:5" ht="14.5" x14ac:dyDescent="0.35">
      <c r="A42" s="58"/>
      <c r="B42" s="58"/>
      <c r="E42" s="49" t="s">
        <v>97</v>
      </c>
    </row>
    <row r="43" spans="1:5" x14ac:dyDescent="0.25">
      <c r="B43" s="41"/>
    </row>
    <row r="46" spans="1:5" ht="14.5" x14ac:dyDescent="0.35">
      <c r="A46" s="58"/>
      <c r="B46" s="58"/>
    </row>
    <row r="49" spans="1:2" ht="14.5" x14ac:dyDescent="0.25">
      <c r="A49" s="59"/>
      <c r="B49" s="60"/>
    </row>
    <row r="52" spans="1:2" ht="14.5" x14ac:dyDescent="0.35">
      <c r="A52" s="58"/>
      <c r="B52" s="58"/>
    </row>
  </sheetData>
  <mergeCells count="12">
    <mergeCell ref="A52:B52"/>
    <mergeCell ref="A2:B2"/>
    <mergeCell ref="A14:B14"/>
    <mergeCell ref="A18:B18"/>
    <mergeCell ref="A21:B21"/>
    <mergeCell ref="A24:B24"/>
    <mergeCell ref="A28:B28"/>
    <mergeCell ref="E28:S29"/>
    <mergeCell ref="E30:S31"/>
    <mergeCell ref="A42:B42"/>
    <mergeCell ref="A46:B46"/>
    <mergeCell ref="A49:B49"/>
  </mergeCells>
  <pageMargins left="0.2" right="0" top="0.25" bottom="0.25" header="0.3" footer="0.3"/>
  <pageSetup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FTE Justification New</vt:lpstr>
      <vt:lpstr>Positions &amp; Pay range</vt:lpstr>
      <vt:lpstr>FTE Justification</vt:lpstr>
      <vt:lpstr>Salary &amp; Benefit CalC</vt:lpstr>
      <vt:lpstr>Travel Rates</vt:lpstr>
      <vt:lpstr>'Travel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Shoop, Amanda</dc:creator>
  <cp:lastModifiedBy>Schuetzle, Missy</cp:lastModifiedBy>
  <dcterms:created xsi:type="dcterms:W3CDTF">2023-04-27T20:25:29Z</dcterms:created>
  <dcterms:modified xsi:type="dcterms:W3CDTF">2024-03-04T15:16:03Z</dcterms:modified>
</cp:coreProperties>
</file>